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310" tabRatio="715" activeTab="0"/>
  </bookViews>
  <sheets>
    <sheet name="aneks 1" sheetId="1" r:id="rId1"/>
    <sheet name="JANAR PRILL" sheetId="2" r:id="rId2"/>
    <sheet name="Aneks 4" sheetId="3" r:id="rId3"/>
    <sheet name="aneks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 refMode="R1C1"/>
</workbook>
</file>

<file path=xl/sharedStrings.xml><?xml version="1.0" encoding="utf-8"?>
<sst xmlns="http://schemas.openxmlformats.org/spreadsheetml/2006/main" count="318" uniqueCount="136">
  <si>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</si>
  <si>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</si>
  <si>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</si>
  <si>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</si>
  <si>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</si>
  <si>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</si>
  <si>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</si>
  <si>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</si>
  <si>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</si>
  <si>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</si>
  <si>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</si>
  <si>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</si>
  <si>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</si>
  <si>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</si>
  <si>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</si>
  <si>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</si>
  <si>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</si>
  <si>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</si>
  <si>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</si>
  <si>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</si>
  <si>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</si>
  <si>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</si>
  <si>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</si>
  <si>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</si>
  <si>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</si>
  <si>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</si>
  <si>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</si>
  <si>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</si>
  <si>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</si>
  <si>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Buxheti Vjetor</t>
  </si>
  <si>
    <t>Emertimi</t>
  </si>
  <si>
    <t>Kodi i Programit</t>
  </si>
  <si>
    <t>Shpenzime Kapitale</t>
  </si>
  <si>
    <t>(6)</t>
  </si>
  <si>
    <t>(7)=(6)-(5)</t>
  </si>
  <si>
    <t>Art.</t>
  </si>
  <si>
    <t>Plan                   Viti 2018</t>
  </si>
  <si>
    <t>Plan Fillestar Viti 2018</t>
  </si>
  <si>
    <t>Plan i Rishikuar Viti 2018</t>
  </si>
  <si>
    <t>i vitit paraardhes
Viti 2017</t>
  </si>
  <si>
    <t>Shefe/ Financ.Admin</t>
  </si>
  <si>
    <t xml:space="preserve">Marsela Kreku </t>
  </si>
  <si>
    <t xml:space="preserve">Drejtore </t>
  </si>
  <si>
    <t>Migena Hoxha</t>
  </si>
  <si>
    <t xml:space="preserve">Shume sportet </t>
  </si>
  <si>
    <t xml:space="preserve">Qendra Kultorore Margarita Tutulani </t>
  </si>
  <si>
    <t>Emertimi i shpenzimit</t>
  </si>
  <si>
    <t>% e realizimit</t>
  </si>
  <si>
    <t>600+601</t>
  </si>
  <si>
    <t>602-609</t>
  </si>
  <si>
    <t>230-231</t>
  </si>
  <si>
    <t xml:space="preserve"> Periudhes/12mujori</t>
  </si>
  <si>
    <t xml:space="preserve"> Plani i Periudhes/12mujori</t>
  </si>
  <si>
    <t>uji</t>
  </si>
  <si>
    <t>Rrealizimi i Buxhetit 4/mujor Janar-Prill 2019</t>
  </si>
  <si>
    <t>Plan Buxhet  4/mujor Janar-Prill 2019</t>
  </si>
  <si>
    <t>Rrealizimi i Buxhetit  4/mujor Janar-Prill 2019</t>
  </si>
  <si>
    <t>Plan Buxhet 4/mujor Janar-Prill 2019</t>
  </si>
  <si>
    <t>Plan Buxhet  vjetor  201</t>
  </si>
  <si>
    <t>Plan Buxhet  vjetor  2019</t>
  </si>
  <si>
    <t xml:space="preserve"> Janar-Prill 2019</t>
  </si>
  <si>
    <t>QendraEkonomike e Kultures 2102006</t>
  </si>
  <si>
    <t xml:space="preserve">Treashegimia Kulturore,evente artistike dhe Kulturore </t>
  </si>
  <si>
    <t xml:space="preserve">Sport dhe argetim </t>
  </si>
  <si>
    <t>Plan                   Viti 2019</t>
  </si>
  <si>
    <t>Plan Fillestar Viti 2019</t>
  </si>
  <si>
    <t xml:space="preserve"> Plani i Periudhes/4mujori</t>
  </si>
  <si>
    <t xml:space="preserve"> Periudhes/4 mujori</t>
  </si>
  <si>
    <t>Plan i Rishikuar Viti 2019</t>
  </si>
  <si>
    <t xml:space="preserve"> Periudhes/4mujori</t>
  </si>
  <si>
    <t>Paga dhjetor viti 2018</t>
  </si>
  <si>
    <t xml:space="preserve">421 paga </t>
  </si>
  <si>
    <t xml:space="preserve">431 tatimi </t>
  </si>
  <si>
    <t>435(sig shoq)</t>
  </si>
  <si>
    <t>436(sig Shendets)</t>
  </si>
  <si>
    <t xml:space="preserve">467  e ndar ne zera </t>
  </si>
  <si>
    <t xml:space="preserve">Energji </t>
  </si>
  <si>
    <t>aktivitete  dhjetor 2018</t>
  </si>
  <si>
    <t>orkestra sinfonike dhjetor 2018</t>
  </si>
  <si>
    <t>trajtim ushqimor trainier dhjetor  018</t>
  </si>
  <si>
    <t>banda orkestr dhjetor 2018</t>
  </si>
  <si>
    <t>Ansambel dhjetor 2018</t>
  </si>
  <si>
    <t>aktivitete dhjetor 2018</t>
  </si>
  <si>
    <t>442(tat burim me 602) band orknentor  2018</t>
  </si>
  <si>
    <t>442(tat burim me 602)aktivitetet dhjetor 2018</t>
  </si>
  <si>
    <t>442(tat burim paguar me 602)</t>
  </si>
  <si>
    <t>Detyrime Llog 486</t>
  </si>
  <si>
    <t xml:space="preserve">Blerje libra tetor 2018 ivestime </t>
  </si>
  <si>
    <t>toal</t>
  </si>
  <si>
    <t>f/8220</t>
  </si>
  <si>
    <t>f/8130</t>
  </si>
  <si>
    <t>plan/1</t>
  </si>
  <si>
    <t>plan /1</t>
  </si>
  <si>
    <t>600/601</t>
  </si>
  <si>
    <t>Plan Buxhet  vjetor  2018</t>
  </si>
  <si>
    <t>i vitit paraardhes Viti 2018</t>
  </si>
  <si>
    <t>Fakt   vjetor  2018</t>
  </si>
  <si>
    <t>Plan Buxhet  me ndryshime vjetor  2019</t>
  </si>
  <si>
    <t>Qendra Kulturore</t>
  </si>
  <si>
    <t>Janar -Dhjetor  2018</t>
  </si>
  <si>
    <t>Plan Buxhet 12/mujor 2018</t>
  </si>
  <si>
    <t>Rrealizimi i Buxhetit 12 mujor Janar-Dhjetor   2018</t>
  </si>
  <si>
    <t>Klubi Shumesportesh</t>
  </si>
  <si>
    <t>Janar -Dhjetor 2018</t>
  </si>
  <si>
    <t>Rrealizimi i Buxhetit 12/mujor Janar-Dhjetor2018</t>
  </si>
  <si>
    <t>Rrealizimi i Buxhetit 12/mujor Janar-Dhjetor  2018</t>
  </si>
  <si>
    <t>8220+8130</t>
  </si>
  <si>
    <t>ANEKSI nr.5  "Projektet  e investimeve me financim te brendshem dhe me financim te huaj"</t>
  </si>
  <si>
    <t>Periudha e Raportimit:  .4-MUJORI-2019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</si>
  <si>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</si>
  <si>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</si>
  <si>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</si>
  <si>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</si>
  <si>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</si>
  <si>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</si>
  <si>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Plani i buxhetit viti _2018</t>
  </si>
  <si>
    <t>REALIZIMI PROGRESIV  nga fillimi i vitit deri në periudhën aktuale</t>
  </si>
  <si>
    <t>REALIZIMI për periudhën e raportimit (12-M/2018)</t>
  </si>
  <si>
    <t>REALIZIMI PROGRESIV  nga fillimi i projektit deri në periudhën aktuale</t>
  </si>
  <si>
    <t>Komente</t>
  </si>
  <si>
    <t>e</t>
  </si>
  <si>
    <t>të</t>
  </si>
  <si>
    <t>Kontraktuar</t>
  </si>
  <si>
    <t>projektit</t>
  </si>
  <si>
    <t>Plani i buxhetit viti _2019</t>
  </si>
  <si>
    <t xml:space="preserve"> Blerjelibra Biblioteka Vexhi Buharaja </t>
  </si>
  <si>
    <t>po</t>
  </si>
  <si>
    <t>D.B.A.P.U&amp;SH.V</t>
  </si>
  <si>
    <t xml:space="preserve">Blerje paisje kompiuterike </t>
  </si>
  <si>
    <t>Drejtuesi i Ekipit Menaxhues të Programit</t>
  </si>
  <si>
    <t>Emri</t>
  </si>
  <si>
    <t xml:space="preserve">Migena Hoxha </t>
  </si>
  <si>
    <t xml:space="preserve">Financa </t>
  </si>
  <si>
    <t>Firma</t>
  </si>
  <si>
    <t>Data</t>
  </si>
  <si>
    <t xml:space="preserve"> "Raporti i  Monitorimit te Shpenzimeve  të Programit sipas Shpenzimeve 4- mujori I 2019"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</si>
</sst>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_-* #,##0.000_L_e_k_-;\-* #,##0.000_L_e_k_-;_-* &quot;-&quot;??_L_e_k_-;_-@_-"/>
    <numFmt numFmtId="221" formatCode="_-* #,##0.0000_L_e_k_-;\-* #,##0.0000_L_e_k_-;_-* &quot;-&quot;??_L_e_k_-;_-@_-"/>
    <numFmt numFmtId="222" formatCode="_-* #,##0.00000_L_e_k_-;\-* #,##0.00000_L_e_k_-;_-* &quot;-&quot;??_L_e_k_-;_-@_-"/>
  </numFmts>
  <fonts count="7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28"/>
      <name val="Arial"/>
      <family val="2"/>
    </font>
    <font>
      <b/>
      <sz val="10"/>
      <color indexed="60"/>
      <name val="Arial"/>
      <family val="2"/>
    </font>
    <font>
      <b/>
      <sz val="8"/>
      <color indexed="8"/>
      <name val="Calibri"/>
      <family val="2"/>
    </font>
    <font>
      <b/>
      <sz val="7"/>
      <color indexed="60"/>
      <name val="Arial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7" tint="-0.4999699890613556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Calibri"/>
      <family val="2"/>
    </font>
    <font>
      <b/>
      <sz val="7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97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1" fontId="0" fillId="0" borderId="0" applyFont="0" applyFill="0" applyBorder="0" applyAlignment="0" applyProtection="0"/>
    <xf numFmtId="0" fontId="17" fillId="0" borderId="0">
      <alignment/>
      <protection/>
    </xf>
    <xf numFmtId="169" fontId="0" fillId="0" borderId="0" applyFont="0" applyFill="0" applyBorder="0" applyAlignment="0" applyProtection="0"/>
    <xf numFmtId="192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3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5" fillId="0" borderId="0">
      <alignment/>
      <protection/>
    </xf>
    <xf numFmtId="0" fontId="26" fillId="0" borderId="10" applyNumberFormat="0" applyFill="0" applyAlignment="0" applyProtection="0"/>
    <xf numFmtId="206" fontId="15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07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3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04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5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8" fillId="0" borderId="0">
      <alignment horizontal="right"/>
      <protection/>
    </xf>
    <xf numFmtId="0" fontId="42" fillId="0" borderId="0" applyProtection="0">
      <alignment/>
    </xf>
    <xf numFmtId="208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184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/>
    </xf>
    <xf numFmtId="49" fontId="64" fillId="0" borderId="15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6" borderId="16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64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26" borderId="2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27" borderId="22" xfId="0" applyNumberFormat="1" applyFont="1" applyFill="1" applyBorder="1" applyAlignment="1">
      <alignment horizontal="center"/>
    </xf>
    <xf numFmtId="0" fontId="66" fillId="26" borderId="16" xfId="0" applyFont="1" applyFill="1" applyBorder="1" applyAlignment="1">
      <alignment horizontal="center"/>
    </xf>
    <xf numFmtId="0" fontId="64" fillId="28" borderId="21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66" fillId="26" borderId="21" xfId="0" applyFont="1" applyFill="1" applyBorder="1" applyAlignment="1">
      <alignment horizontal="center"/>
    </xf>
    <xf numFmtId="0" fontId="68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3" fillId="26" borderId="22" xfId="0" applyNumberFormat="1" applyFont="1" applyFill="1" applyBorder="1" applyAlignment="1">
      <alignment horizontal="center"/>
    </xf>
    <xf numFmtId="3" fontId="66" fillId="26" borderId="9" xfId="0" applyNumberFormat="1" applyFont="1" applyFill="1" applyBorder="1" applyAlignment="1">
      <alignment horizontal="center"/>
    </xf>
    <xf numFmtId="3" fontId="7" fillId="26" borderId="9" xfId="0" applyNumberFormat="1" applyFont="1" applyFill="1" applyBorder="1" applyAlignment="1">
      <alignment horizontal="center"/>
    </xf>
    <xf numFmtId="3" fontId="7" fillId="27" borderId="9" xfId="0" applyNumberFormat="1" applyFont="1" applyFill="1" applyBorder="1" applyAlignment="1">
      <alignment horizontal="center"/>
    </xf>
    <xf numFmtId="3" fontId="64" fillId="28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27" borderId="9" xfId="0" applyNumberFormat="1" applyFont="1" applyFill="1" applyBorder="1" applyAlignment="1">
      <alignment horizontal="center"/>
    </xf>
    <xf numFmtId="3" fontId="64" fillId="29" borderId="25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3" fontId="0" fillId="0" borderId="0" xfId="0" applyNumberFormat="1" applyAlignment="1">
      <alignment/>
    </xf>
    <xf numFmtId="3" fontId="2" fillId="30" borderId="9" xfId="0" applyNumberFormat="1" applyFont="1" applyFill="1" applyBorder="1" applyAlignment="1">
      <alignment horizontal="center"/>
    </xf>
    <xf numFmtId="3" fontId="3" fillId="30" borderId="22" xfId="0" applyNumberFormat="1" applyFont="1" applyFill="1" applyBorder="1" applyAlignment="1">
      <alignment horizontal="center"/>
    </xf>
    <xf numFmtId="3" fontId="3" fillId="31" borderId="22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27" borderId="9" xfId="0" applyNumberFormat="1" applyFont="1" applyFill="1" applyBorder="1" applyAlignment="1">
      <alignment horizontal="center"/>
    </xf>
    <xf numFmtId="219" fontId="3" fillId="0" borderId="0" xfId="53" applyNumberFormat="1" applyFont="1" applyAlignment="1">
      <alignment/>
    </xf>
    <xf numFmtId="219" fontId="0" fillId="0" borderId="0" xfId="0" applyNumberFormat="1" applyAlignment="1">
      <alignment/>
    </xf>
    <xf numFmtId="219" fontId="0" fillId="0" borderId="0" xfId="53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 vertical="center"/>
    </xf>
    <xf numFmtId="219" fontId="3" fillId="0" borderId="0" xfId="53" applyNumberFormat="1" applyFont="1" applyAlignment="1">
      <alignment horizontal="center" vertical="center"/>
    </xf>
    <xf numFmtId="219" fontId="69" fillId="0" borderId="0" xfId="53" applyNumberFormat="1" applyFont="1" applyAlignment="1">
      <alignment/>
    </xf>
    <xf numFmtId="219" fontId="67" fillId="0" borderId="0" xfId="53" applyNumberFormat="1" applyFont="1" applyAlignment="1">
      <alignment/>
    </xf>
    <xf numFmtId="0" fontId="70" fillId="0" borderId="0" xfId="0" applyFont="1" applyAlignment="1">
      <alignment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/>
    </xf>
    <xf numFmtId="184" fontId="0" fillId="0" borderId="9" xfId="53" applyNumberFormat="1" applyFont="1" applyBorder="1" applyAlignment="1">
      <alignment/>
    </xf>
    <xf numFmtId="43" fontId="0" fillId="0" borderId="9" xfId="53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0" xfId="53" applyNumberFormat="1" applyFont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vertical="top" wrapText="1"/>
    </xf>
    <xf numFmtId="184" fontId="0" fillId="0" borderId="27" xfId="53" applyNumberFormat="1" applyFont="1" applyFill="1" applyBorder="1" applyAlignment="1">
      <alignment/>
    </xf>
    <xf numFmtId="219" fontId="1" fillId="0" borderId="0" xfId="53" applyNumberFormat="1" applyFont="1" applyAlignment="1">
      <alignment/>
    </xf>
    <xf numFmtId="184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4" fontId="0" fillId="31" borderId="9" xfId="53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71" fillId="0" borderId="0" xfId="0" applyFont="1" applyAlignment="1">
      <alignment/>
    </xf>
    <xf numFmtId="0" fontId="72" fillId="32" borderId="0" xfId="0" applyFont="1" applyFill="1" applyAlignment="1">
      <alignment/>
    </xf>
    <xf numFmtId="0" fontId="71" fillId="32" borderId="0" xfId="0" applyFont="1" applyFill="1" applyAlignment="1">
      <alignment/>
    </xf>
    <xf numFmtId="184" fontId="71" fillId="0" borderId="0" xfId="0" applyNumberFormat="1" applyFont="1" applyAlignment="1">
      <alignment/>
    </xf>
    <xf numFmtId="184" fontId="71" fillId="30" borderId="9" xfId="53" applyNumberFormat="1" applyFont="1" applyFill="1" applyBorder="1" applyAlignment="1">
      <alignment/>
    </xf>
    <xf numFmtId="184" fontId="73" fillId="30" borderId="9" xfId="53" applyNumberFormat="1" applyFont="1" applyFill="1" applyBorder="1" applyAlignment="1">
      <alignment/>
    </xf>
    <xf numFmtId="184" fontId="74" fillId="30" borderId="9" xfId="53" applyNumberFormat="1" applyFont="1" applyFill="1" applyBorder="1" applyAlignment="1">
      <alignment/>
    </xf>
    <xf numFmtId="184" fontId="71" fillId="28" borderId="9" xfId="53" applyNumberFormat="1" applyFont="1" applyFill="1" applyBorder="1" applyAlignment="1">
      <alignment/>
    </xf>
    <xf numFmtId="184" fontId="73" fillId="28" borderId="9" xfId="53" applyNumberFormat="1" applyFont="1" applyFill="1" applyBorder="1" applyAlignment="1">
      <alignment/>
    </xf>
    <xf numFmtId="184" fontId="71" fillId="30" borderId="21" xfId="53" applyNumberFormat="1" applyFont="1" applyFill="1" applyBorder="1" applyAlignment="1">
      <alignment/>
    </xf>
    <xf numFmtId="184" fontId="71" fillId="30" borderId="28" xfId="53" applyNumberFormat="1" applyFont="1" applyFill="1" applyBorder="1" applyAlignment="1">
      <alignment/>
    </xf>
    <xf numFmtId="184" fontId="73" fillId="30" borderId="29" xfId="53" applyNumberFormat="1" applyFont="1" applyFill="1" applyBorder="1" applyAlignment="1">
      <alignment/>
    </xf>
    <xf numFmtId="184" fontId="72" fillId="30" borderId="9" xfId="53" applyNumberFormat="1" applyFont="1" applyFill="1" applyBorder="1" applyAlignment="1">
      <alignment/>
    </xf>
    <xf numFmtId="184" fontId="72" fillId="30" borderId="9" xfId="53" applyNumberFormat="1" applyFont="1" applyFill="1" applyBorder="1" applyAlignment="1">
      <alignment/>
    </xf>
    <xf numFmtId="0" fontId="71" fillId="0" borderId="9" xfId="0" applyFont="1" applyBorder="1" applyAlignment="1">
      <alignment/>
    </xf>
    <xf numFmtId="184" fontId="72" fillId="30" borderId="9" xfId="53" applyNumberFormat="1" applyFont="1" applyFill="1" applyBorder="1" applyAlignment="1">
      <alignment horizontal="left"/>
    </xf>
    <xf numFmtId="184" fontId="71" fillId="0" borderId="0" xfId="53" applyNumberFormat="1" applyFont="1" applyAlignment="1">
      <alignment/>
    </xf>
    <xf numFmtId="184" fontId="72" fillId="28" borderId="9" xfId="53" applyNumberFormat="1" applyFont="1" applyFill="1" applyBorder="1" applyAlignment="1">
      <alignment/>
    </xf>
    <xf numFmtId="0" fontId="71" fillId="30" borderId="9" xfId="0" applyFont="1" applyFill="1" applyBorder="1" applyAlignment="1">
      <alignment/>
    </xf>
    <xf numFmtId="0" fontId="73" fillId="30" borderId="9" xfId="0" applyFont="1" applyFill="1" applyBorder="1" applyAlignment="1">
      <alignment/>
    </xf>
    <xf numFmtId="0" fontId="71" fillId="28" borderId="9" xfId="0" applyFont="1" applyFill="1" applyBorder="1" applyAlignment="1">
      <alignment/>
    </xf>
    <xf numFmtId="0" fontId="73" fillId="28" borderId="9" xfId="0" applyFont="1" applyFill="1" applyBorder="1" applyAlignment="1">
      <alignment/>
    </xf>
    <xf numFmtId="43" fontId="0" fillId="0" borderId="21" xfId="53" applyNumberFormat="1" applyFont="1" applyBorder="1" applyAlignment="1">
      <alignment/>
    </xf>
    <xf numFmtId="3" fontId="0" fillId="0" borderId="9" xfId="0" applyNumberFormat="1" applyBorder="1" applyAlignment="1">
      <alignment/>
    </xf>
    <xf numFmtId="219" fontId="0" fillId="0" borderId="9" xfId="53" applyNumberFormat="1" applyFont="1" applyBorder="1" applyAlignment="1">
      <alignment/>
    </xf>
    <xf numFmtId="219" fontId="0" fillId="0" borderId="9" xfId="0" applyNumberFormat="1" applyBorder="1" applyAlignment="1">
      <alignment/>
    </xf>
    <xf numFmtId="219" fontId="0" fillId="32" borderId="9" xfId="0" applyNumberFormat="1" applyFill="1" applyBorder="1" applyAlignment="1">
      <alignment/>
    </xf>
    <xf numFmtId="219" fontId="0" fillId="0" borderId="9" xfId="53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19" fontId="0" fillId="32" borderId="9" xfId="53" applyNumberFormat="1" applyFont="1" applyFill="1" applyBorder="1" applyAlignment="1">
      <alignment/>
    </xf>
    <xf numFmtId="0" fontId="0" fillId="32" borderId="9" xfId="0" applyFill="1" applyBorder="1" applyAlignment="1">
      <alignment/>
    </xf>
    <xf numFmtId="219" fontId="0" fillId="0" borderId="9" xfId="0" applyNumberFormat="1" applyBorder="1" applyAlignment="1">
      <alignment horizontal="center"/>
    </xf>
    <xf numFmtId="219" fontId="0" fillId="31" borderId="9" xfId="53" applyNumberFormat="1" applyFont="1" applyFill="1" applyBorder="1" applyAlignment="1">
      <alignment horizontal="center"/>
    </xf>
    <xf numFmtId="184" fontId="0" fillId="32" borderId="9" xfId="53" applyNumberFormat="1" applyFont="1" applyFill="1" applyBorder="1" applyAlignment="1">
      <alignment/>
    </xf>
    <xf numFmtId="184" fontId="0" fillId="0" borderId="9" xfId="0" applyNumberFormat="1" applyBorder="1" applyAlignment="1">
      <alignment/>
    </xf>
    <xf numFmtId="0" fontId="68" fillId="0" borderId="0" xfId="106" applyFont="1" applyFill="1" applyAlignment="1">
      <alignment vertical="center"/>
      <protection/>
    </xf>
    <xf numFmtId="0" fontId="65" fillId="0" borderId="0" xfId="106" applyFont="1" applyFill="1" applyAlignment="1">
      <alignment vertical="center"/>
      <protection/>
    </xf>
    <xf numFmtId="0" fontId="65" fillId="0" borderId="0" xfId="106" applyFont="1" applyFill="1" applyAlignment="1">
      <alignment horizontal="center" vertical="center"/>
      <protection/>
    </xf>
    <xf numFmtId="0" fontId="65" fillId="0" borderId="0" xfId="106" applyFont="1" applyFill="1" applyBorder="1" applyAlignment="1">
      <alignment vertical="center"/>
      <protection/>
    </xf>
    <xf numFmtId="0" fontId="75" fillId="0" borderId="0" xfId="109" applyFont="1" applyBorder="1" applyAlignment="1">
      <alignment horizontal="left"/>
      <protection/>
    </xf>
    <xf numFmtId="0" fontId="0" fillId="0" borderId="0" xfId="106" applyFill="1" applyAlignment="1">
      <alignment vertical="center"/>
      <protection/>
    </xf>
    <xf numFmtId="0" fontId="0" fillId="0" borderId="0" xfId="106" applyFill="1" applyAlignment="1">
      <alignment horizontal="center" vertical="center"/>
      <protection/>
    </xf>
    <xf numFmtId="0" fontId="0" fillId="0" borderId="0" xfId="106" applyFill="1" applyBorder="1" applyAlignment="1">
      <alignment vertical="center"/>
      <protection/>
    </xf>
    <xf numFmtId="0" fontId="76" fillId="0" borderId="0" xfId="106" applyFont="1" applyFill="1" applyAlignment="1">
      <alignment vertical="center"/>
      <protection/>
    </xf>
    <xf numFmtId="0" fontId="67" fillId="0" borderId="0" xfId="106" applyFont="1" applyFill="1" applyAlignment="1">
      <alignment vertical="center"/>
      <protection/>
    </xf>
    <xf numFmtId="0" fontId="76" fillId="0" borderId="0" xfId="106" applyFont="1" applyFill="1" applyAlignment="1">
      <alignment horizontal="center" vertical="center"/>
      <protection/>
    </xf>
    <xf numFmtId="0" fontId="67" fillId="0" borderId="0" xfId="106" applyFont="1" applyFill="1" applyBorder="1" applyAlignment="1">
      <alignment vertical="center"/>
      <protection/>
    </xf>
    <xf numFmtId="0" fontId="0" fillId="0" borderId="0" xfId="110">
      <alignment/>
      <protection/>
    </xf>
    <xf numFmtId="0" fontId="1" fillId="0" borderId="0" xfId="106" applyFont="1" applyFill="1" applyAlignment="1">
      <alignment horizontal="center" vertical="center" wrapText="1"/>
      <protection/>
    </xf>
    <xf numFmtId="0" fontId="1" fillId="0" borderId="0" xfId="106" applyFont="1" applyFill="1" applyAlignment="1">
      <alignment vertical="center" wrapText="1"/>
      <protection/>
    </xf>
    <xf numFmtId="0" fontId="0" fillId="0" borderId="0" xfId="106" applyFill="1" applyBorder="1" applyAlignment="1">
      <alignment vertical="center" wrapText="1"/>
      <protection/>
    </xf>
    <xf numFmtId="0" fontId="2" fillId="0" borderId="30" xfId="106" applyFont="1" applyFill="1" applyBorder="1" applyAlignment="1">
      <alignment horizontal="center" vertical="center" wrapText="1"/>
      <protection/>
    </xf>
    <xf numFmtId="0" fontId="2" fillId="0" borderId="27" xfId="106" applyFont="1" applyFill="1" applyBorder="1" applyAlignment="1">
      <alignment horizontal="center" vertical="center" wrapText="1"/>
      <protection/>
    </xf>
    <xf numFmtId="0" fontId="77" fillId="0" borderId="9" xfId="0" applyFont="1" applyBorder="1" applyAlignment="1">
      <alignment horizontal="center"/>
    </xf>
    <xf numFmtId="0" fontId="47" fillId="0" borderId="9" xfId="0" applyFont="1" applyBorder="1" applyAlignment="1">
      <alignment wrapText="1"/>
    </xf>
    <xf numFmtId="184" fontId="3" fillId="30" borderId="9" xfId="53" applyNumberFormat="1" applyFont="1" applyFill="1" applyBorder="1" applyAlignment="1">
      <alignment vertical="center" wrapText="1"/>
    </xf>
    <xf numFmtId="0" fontId="3" fillId="30" borderId="9" xfId="106" applyFont="1" applyFill="1" applyBorder="1" applyAlignment="1">
      <alignment horizontal="center" vertical="center" wrapText="1"/>
      <protection/>
    </xf>
    <xf numFmtId="0" fontId="1" fillId="30" borderId="9" xfId="106" applyFont="1" applyFill="1" applyBorder="1" applyAlignment="1">
      <alignment horizontal="center" vertical="center" wrapText="1"/>
      <protection/>
    </xf>
    <xf numFmtId="0" fontId="0" fillId="30" borderId="9" xfId="106" applyFill="1" applyBorder="1" applyAlignment="1">
      <alignment vertical="center" wrapText="1"/>
      <protection/>
    </xf>
    <xf numFmtId="0" fontId="3" fillId="30" borderId="9" xfId="106" applyFont="1" applyFill="1" applyBorder="1" applyAlignment="1">
      <alignment vertical="center" wrapText="1"/>
      <protection/>
    </xf>
    <xf numFmtId="0" fontId="3" fillId="0" borderId="9" xfId="110" applyFont="1" applyFill="1" applyBorder="1" applyAlignment="1">
      <alignment horizontal="center"/>
      <protection/>
    </xf>
    <xf numFmtId="0" fontId="48" fillId="0" borderId="27" xfId="0" applyFont="1" applyFill="1" applyBorder="1" applyAlignment="1">
      <alignment horizontal="center" vertical="center"/>
    </xf>
    <xf numFmtId="0" fontId="48" fillId="30" borderId="27" xfId="0" applyFont="1" applyFill="1" applyBorder="1" applyAlignment="1">
      <alignment horizontal="center" vertical="center"/>
    </xf>
    <xf numFmtId="0" fontId="48" fillId="30" borderId="27" xfId="0" applyFont="1" applyFill="1" applyBorder="1" applyAlignment="1">
      <alignment horizontal="center" vertical="center" wrapText="1"/>
    </xf>
    <xf numFmtId="49" fontId="78" fillId="0" borderId="15" xfId="0" applyNumberFormat="1" applyFont="1" applyFill="1" applyBorder="1" applyAlignment="1">
      <alignment horizontal="center" vertical="center"/>
    </xf>
    <xf numFmtId="49" fontId="78" fillId="0" borderId="20" xfId="0" applyNumberFormat="1" applyFont="1" applyFill="1" applyBorder="1" applyAlignment="1">
      <alignment horizontal="center" vertical="center"/>
    </xf>
    <xf numFmtId="219" fontId="49" fillId="0" borderId="0" xfId="53" applyNumberFormat="1" applyFont="1" applyAlignment="1">
      <alignment/>
    </xf>
    <xf numFmtId="0" fontId="49" fillId="0" borderId="0" xfId="0" applyFont="1" applyAlignment="1">
      <alignment/>
    </xf>
    <xf numFmtId="0" fontId="64" fillId="29" borderId="31" xfId="0" applyFont="1" applyFill="1" applyBorder="1" applyAlignment="1">
      <alignment horizontal="center" vertical="center"/>
    </xf>
    <xf numFmtId="0" fontId="64" fillId="29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38" xfId="110" applyFont="1" applyFill="1" applyBorder="1" applyAlignment="1">
      <alignment horizontal="center" vertical="center" wrapText="1"/>
      <protection/>
    </xf>
    <xf numFmtId="0" fontId="2" fillId="0" borderId="34" xfId="110" applyFont="1" applyFill="1" applyBorder="1" applyAlignment="1">
      <alignment horizontal="center" vertical="center" wrapText="1"/>
      <protection/>
    </xf>
    <xf numFmtId="0" fontId="2" fillId="0" borderId="5" xfId="110" applyFont="1" applyFill="1" applyBorder="1" applyAlignment="1">
      <alignment horizontal="center" vertical="center" wrapText="1"/>
      <protection/>
    </xf>
    <xf numFmtId="0" fontId="2" fillId="0" borderId="23" xfId="110" applyFont="1" applyFill="1" applyBorder="1" applyAlignment="1">
      <alignment horizontal="center" vertical="center" wrapText="1"/>
      <protection/>
    </xf>
    <xf numFmtId="0" fontId="2" fillId="0" borderId="39" xfId="110" applyFont="1" applyFill="1" applyBorder="1" applyAlignment="1">
      <alignment horizontal="center" vertical="center" wrapText="1"/>
      <protection/>
    </xf>
    <xf numFmtId="0" fontId="2" fillId="0" borderId="24" xfId="110" applyFont="1" applyFill="1" applyBorder="1" applyAlignment="1">
      <alignment horizontal="center" vertical="center" wrapText="1"/>
      <protection/>
    </xf>
    <xf numFmtId="0" fontId="2" fillId="27" borderId="21" xfId="110" applyFont="1" applyFill="1" applyBorder="1" applyAlignment="1">
      <alignment horizontal="center"/>
      <protection/>
    </xf>
    <xf numFmtId="0" fontId="2" fillId="27" borderId="29" xfId="110" applyFont="1" applyFill="1" applyBorder="1" applyAlignment="1">
      <alignment horizontal="center"/>
      <protection/>
    </xf>
    <xf numFmtId="0" fontId="2" fillId="0" borderId="15" xfId="110" applyFont="1" applyFill="1" applyBorder="1" applyAlignment="1">
      <alignment horizontal="center" vertical="center" wrapText="1"/>
      <protection/>
    </xf>
    <xf numFmtId="0" fontId="2" fillId="0" borderId="27" xfId="110" applyFont="1" applyFill="1" applyBorder="1" applyAlignment="1">
      <alignment horizontal="center" vertical="center" wrapText="1"/>
      <protection/>
    </xf>
    <xf numFmtId="0" fontId="2" fillId="0" borderId="35" xfId="110" applyFont="1" applyFill="1" applyBorder="1" applyAlignment="1">
      <alignment horizontal="center" vertical="center" wrapText="1"/>
      <protection/>
    </xf>
    <xf numFmtId="0" fontId="3" fillId="27" borderId="21" xfId="110" applyFont="1" applyFill="1" applyBorder="1" applyAlignment="1">
      <alignment horizontal="center"/>
      <protection/>
    </xf>
    <xf numFmtId="0" fontId="3" fillId="27" borderId="29" xfId="110" applyFont="1" applyFill="1" applyBorder="1" applyAlignment="1">
      <alignment horizontal="center"/>
      <protection/>
    </xf>
    <xf numFmtId="0" fontId="2" fillId="0" borderId="40" xfId="106" applyFont="1" applyFill="1" applyBorder="1" applyAlignment="1">
      <alignment horizontal="center" vertical="center" wrapText="1"/>
      <protection/>
    </xf>
    <xf numFmtId="0" fontId="2" fillId="0" borderId="36" xfId="106" applyFont="1" applyFill="1" applyBorder="1" applyAlignment="1">
      <alignment horizontal="center" vertical="center" wrapText="1"/>
      <protection/>
    </xf>
    <xf numFmtId="0" fontId="2" fillId="0" borderId="27" xfId="106" applyFont="1" applyFill="1" applyBorder="1" applyAlignment="1">
      <alignment horizontal="center" vertical="center" wrapText="1"/>
      <protection/>
    </xf>
    <xf numFmtId="0" fontId="2" fillId="0" borderId="41" xfId="106" applyFont="1" applyFill="1" applyBorder="1" applyAlignment="1">
      <alignment horizontal="center" vertical="center" wrapText="1"/>
      <protection/>
    </xf>
    <xf numFmtId="0" fontId="2" fillId="0" borderId="42" xfId="106" applyFont="1" applyFill="1" applyBorder="1" applyAlignment="1">
      <alignment horizontal="center" vertical="center" wrapText="1"/>
      <protection/>
    </xf>
    <xf numFmtId="0" fontId="2" fillId="0" borderId="30" xfId="106" applyFont="1" applyFill="1" applyBorder="1" applyAlignment="1">
      <alignment horizontal="center" vertical="center" wrapText="1"/>
      <protection/>
    </xf>
  </cellXfs>
  <cellStyles count="14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2" xfId="105"/>
    <cellStyle name="Normal 2 6" xfId="106"/>
    <cellStyle name="Normal 3" xfId="107"/>
    <cellStyle name="Normal 4" xfId="108"/>
    <cellStyle name="Normal 5" xfId="109"/>
    <cellStyle name="Normal 6" xfId="110"/>
    <cellStyle name="Normal Table" xfId="111"/>
    <cellStyle name="Note" xfId="112"/>
    <cellStyle name="Output" xfId="113"/>
    <cellStyle name="Output Amounts" xfId="114"/>
    <cellStyle name="Percent" xfId="115"/>
    <cellStyle name="Percent [2]" xfId="116"/>
    <cellStyle name="Percent 5" xfId="117"/>
    <cellStyle name="percentage difference" xfId="118"/>
    <cellStyle name="percentage difference one decimal" xfId="119"/>
    <cellStyle name="percentage difference zero decimal" xfId="120"/>
    <cellStyle name="Pevný" xfId="121"/>
    <cellStyle name="Presentation" xfId="122"/>
    <cellStyle name="Proj" xfId="123"/>
    <cellStyle name="Publication" xfId="124"/>
    <cellStyle name="STYL1 - Style1" xfId="125"/>
    <cellStyle name="Style 1" xfId="126"/>
    <cellStyle name="Text" xfId="127"/>
    <cellStyle name="Title" xfId="128"/>
    <cellStyle name="Total" xfId="129"/>
    <cellStyle name="Warning Text" xfId="130"/>
    <cellStyle name="WebAnchor1" xfId="131"/>
    <cellStyle name="WebAnchor2" xfId="132"/>
    <cellStyle name="WebAnchor3" xfId="133"/>
    <cellStyle name="WebAnchor4" xfId="134"/>
    <cellStyle name="WebAnchor5" xfId="135"/>
    <cellStyle name="WebAnchor6" xfId="136"/>
    <cellStyle name="WebAnchor7" xfId="137"/>
    <cellStyle name="Webexclude" xfId="138"/>
    <cellStyle name="WebFN" xfId="139"/>
    <cellStyle name="WebFN1" xfId="140"/>
    <cellStyle name="WebFN2" xfId="141"/>
    <cellStyle name="WebFN3" xfId="142"/>
    <cellStyle name="WebFN4" xfId="143"/>
    <cellStyle name="WebHR" xfId="144"/>
    <cellStyle name="WebIndent1" xfId="145"/>
    <cellStyle name="WebIndent1wFN3" xfId="146"/>
    <cellStyle name="WebIndent2" xfId="147"/>
    <cellStyle name="WebNoBR" xfId="148"/>
    <cellStyle name="Záhlaví 1" xfId="149"/>
    <cellStyle name="Záhlaví 2" xfId="150"/>
    <cellStyle name="zero" xfId="151"/>
    <cellStyle name="ДАТА" xfId="152"/>
    <cellStyle name="ДЕНЕЖНЫЙ_BOPENGC" xfId="153"/>
    <cellStyle name="ЗАГОЛОВОК1" xfId="154"/>
    <cellStyle name="ЗАГОЛОВОК2" xfId="155"/>
    <cellStyle name="ИТОГОВЫЙ" xfId="156"/>
    <cellStyle name="Обычный_BOPENGC" xfId="157"/>
    <cellStyle name="ПРОЦЕНТНЫЙ_BOPENGC" xfId="158"/>
    <cellStyle name="ТЕКСТ" xfId="159"/>
    <cellStyle name="ФИКСИРОВАННЫЙ" xfId="160"/>
    <cellStyle name="ФИНАНСОВЫЙ_BOPENGC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UTER\Downloads\123\rakordim%20situacion.xlsx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60;\financ%202018\Kontabiliteti%20%20Marsela%2001janar.019.xlsx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UTER\Downloads\situacione%202018\ragordim%20cap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UTER\Downloads\situacione%202018\rakordim%20situacion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hjtor"/>
      <sheetName val="janar 2018"/>
    </sheetNames>
    <sheetDataSet>
      <sheetData sheetId="4">
        <row r="31">
          <cell r="D31">
            <v>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itari i Bankes"/>
      <sheetName val="Ditari i shpenzimeve per paga"/>
      <sheetName val="dhjetor 018"/>
      <sheetName val="janar 019"/>
      <sheetName val="shkurt 019"/>
      <sheetName val="mars019"/>
      <sheetName val="prill019"/>
      <sheetName val="Ditari shpenz operative"/>
      <sheetName val="Ditar i blerjeve.hyrje magaz"/>
      <sheetName val="ditar i dalje nga magazina"/>
      <sheetName val="Bilanci VERTETUES"/>
      <sheetName val="aamortizimi "/>
      <sheetName val="te drejta detyrimr"/>
      <sheetName val="cent"/>
      <sheetName val="aktive permbledhese"/>
      <sheetName val="bilanc 017"/>
    </sheetNames>
    <sheetDataSet>
      <sheetData sheetId="0">
        <row r="36">
          <cell r="K36">
            <v>1122051</v>
          </cell>
          <cell r="L36">
            <v>73560</v>
          </cell>
          <cell r="M36">
            <v>329734</v>
          </cell>
          <cell r="N36">
            <v>45760</v>
          </cell>
          <cell r="O36">
            <v>108900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it "/>
      <sheetName val="per lizen"/>
      <sheetName val="sit 5 mujor"/>
      <sheetName val="12mujor17"/>
      <sheetName val="Janar 18"/>
      <sheetName val="shkurt 18"/>
      <sheetName val="mars18"/>
      <sheetName val="prill18"/>
      <sheetName val="maji"/>
      <sheetName val="qershor"/>
      <sheetName val="korrik"/>
      <sheetName val="GUsht 18"/>
    </sheetNames>
    <sheetDataSet>
      <sheetData sheetId="12">
        <row r="12">
          <cell r="P12">
            <v>11478447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nar-Dhjetor  2018"/>
      <sheetName val="016-017-018"/>
      <sheetName val="Sheet2"/>
    </sheetNames>
    <sheetDataSet>
      <sheetData sheetId="1">
        <row r="38">
          <cell r="Q38">
            <v>3932064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4" customWidth="1"/>
    <col min="2" max="2" width="36.57421875" style="0" customWidth="1"/>
    <col min="3" max="3" width="8.140625" style="0" customWidth="1"/>
    <col min="4" max="4" width="10.421875" style="4" customWidth="1"/>
    <col min="5" max="5" width="11.7109375" style="4" customWidth="1"/>
    <col min="6" max="6" width="11.00390625" style="4" customWidth="1"/>
    <col min="7" max="7" width="16.421875" style="4" customWidth="1"/>
    <col min="8" max="8" width="15.8515625" style="4" customWidth="1"/>
    <col min="9" max="9" width="10.57421875" style="15" customWidth="1"/>
    <col min="10" max="10" width="16.57421875" style="0" customWidth="1"/>
  </cols>
  <sheetData>
    <row r="1" spans="1:9" s="3" customFormat="1" ht="16.5" thickBot="1">
      <c r="A1" s="24" t="s">
        <v>135</v>
      </c>
      <c r="D1" s="6"/>
      <c r="E1" s="6"/>
      <c r="F1" s="6"/>
      <c r="G1" s="6"/>
      <c r="H1" s="6"/>
      <c r="I1" s="12"/>
    </row>
    <row r="2" spans="1:10" s="10" customFormat="1" ht="12.75">
      <c r="A2" s="8"/>
      <c r="B2" s="45" t="s">
        <v>45</v>
      </c>
      <c r="C2" s="45"/>
      <c r="D2" s="9"/>
      <c r="E2" s="9"/>
      <c r="F2" s="46"/>
      <c r="G2" s="46"/>
      <c r="H2" s="47"/>
      <c r="I2" s="13"/>
      <c r="J2" s="54"/>
    </row>
    <row r="3" spans="1:10" ht="12.75">
      <c r="A3" s="5" t="s">
        <v>21</v>
      </c>
      <c r="B3" s="25"/>
      <c r="C3" s="26"/>
      <c r="D3" s="26"/>
      <c r="E3" s="26"/>
      <c r="F3" s="26"/>
      <c r="G3" s="27"/>
      <c r="H3" s="1" t="s">
        <v>22</v>
      </c>
      <c r="I3" s="19"/>
      <c r="J3" s="53"/>
    </row>
    <row r="4" spans="1:10" ht="12.75">
      <c r="A4" s="5" t="s">
        <v>0</v>
      </c>
      <c r="B4" s="25">
        <v>8220</v>
      </c>
      <c r="C4" s="28"/>
      <c r="D4" s="28"/>
      <c r="E4" s="28"/>
      <c r="F4" s="28"/>
      <c r="G4" s="29"/>
      <c r="H4" s="1" t="s">
        <v>31</v>
      </c>
      <c r="I4" s="19"/>
      <c r="J4" s="53"/>
    </row>
    <row r="5" spans="1:10" s="17" customFormat="1" ht="12.75">
      <c r="A5" s="149" t="s">
        <v>35</v>
      </c>
      <c r="B5" s="152" t="s">
        <v>30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24</v>
      </c>
      <c r="H5" s="2" t="s">
        <v>33</v>
      </c>
      <c r="I5" s="14" t="s">
        <v>34</v>
      </c>
      <c r="J5" s="55"/>
    </row>
    <row r="6" spans="1:10" s="18" customFormat="1" ht="12.75">
      <c r="A6" s="150"/>
      <c r="B6" s="153"/>
      <c r="C6" s="138" t="s">
        <v>5</v>
      </c>
      <c r="D6" s="138" t="s">
        <v>23</v>
      </c>
      <c r="E6" s="138" t="s">
        <v>29</v>
      </c>
      <c r="F6" s="138" t="s">
        <v>29</v>
      </c>
      <c r="G6" s="139" t="s">
        <v>29</v>
      </c>
      <c r="H6" s="138" t="s">
        <v>5</v>
      </c>
      <c r="I6" s="155" t="s">
        <v>6</v>
      </c>
      <c r="J6" s="56"/>
    </row>
    <row r="7" spans="1:10" s="18" customFormat="1" ht="38.25" customHeight="1">
      <c r="A7" s="151"/>
      <c r="B7" s="154"/>
      <c r="C7" s="140" t="s">
        <v>95</v>
      </c>
      <c r="D7" s="140" t="s">
        <v>64</v>
      </c>
      <c r="E7" s="140" t="s">
        <v>65</v>
      </c>
      <c r="F7" s="140" t="s">
        <v>68</v>
      </c>
      <c r="G7" s="140" t="s">
        <v>66</v>
      </c>
      <c r="H7" s="140" t="s">
        <v>69</v>
      </c>
      <c r="I7" s="156"/>
      <c r="J7" s="56"/>
    </row>
    <row r="8" spans="1:10" ht="12.75">
      <c r="A8" s="48">
        <v>600</v>
      </c>
      <c r="B8" s="38" t="s">
        <v>7</v>
      </c>
      <c r="C8" s="49">
        <v>14404</v>
      </c>
      <c r="D8" s="49">
        <v>17717</v>
      </c>
      <c r="E8" s="49">
        <v>17717</v>
      </c>
      <c r="F8" s="49">
        <v>19457</v>
      </c>
      <c r="G8" s="49">
        <v>5915</v>
      </c>
      <c r="H8" s="49">
        <v>5570</v>
      </c>
      <c r="I8" s="42">
        <f>G8-H8</f>
        <v>345</v>
      </c>
      <c r="J8" s="50"/>
    </row>
    <row r="9" spans="1:10" ht="12.75">
      <c r="A9" s="48">
        <v>601</v>
      </c>
      <c r="B9" s="38" t="s">
        <v>8</v>
      </c>
      <c r="C9" s="49">
        <v>2419</v>
      </c>
      <c r="D9" s="49">
        <v>2930</v>
      </c>
      <c r="E9" s="49">
        <v>2930</v>
      </c>
      <c r="F9" s="49">
        <v>3220</v>
      </c>
      <c r="G9" s="49">
        <v>978</v>
      </c>
      <c r="H9" s="49">
        <v>932</v>
      </c>
      <c r="I9" s="42">
        <f aca="true" t="shared" si="0" ref="I9:I26">G9-H9</f>
        <v>46</v>
      </c>
      <c r="J9" s="50"/>
    </row>
    <row r="10" spans="1:10" ht="12.75">
      <c r="A10" s="48">
        <v>602</v>
      </c>
      <c r="B10" s="38" t="s">
        <v>9</v>
      </c>
      <c r="C10" s="49">
        <v>12082</v>
      </c>
      <c r="D10" s="49">
        <v>8000</v>
      </c>
      <c r="E10" s="49">
        <v>8000</v>
      </c>
      <c r="F10" s="49">
        <v>8000</v>
      </c>
      <c r="G10" s="49">
        <v>3007</v>
      </c>
      <c r="H10" s="49">
        <v>3007</v>
      </c>
      <c r="I10" s="42">
        <f t="shared" si="0"/>
        <v>0</v>
      </c>
      <c r="J10" s="50"/>
    </row>
    <row r="11" spans="1:10" ht="12.75">
      <c r="A11" s="48">
        <v>603</v>
      </c>
      <c r="B11" s="38" t="s">
        <v>10</v>
      </c>
      <c r="C11" s="49"/>
      <c r="D11" s="49"/>
      <c r="E11" s="49"/>
      <c r="F11" s="49"/>
      <c r="G11" s="49"/>
      <c r="H11" s="49"/>
      <c r="I11" s="42">
        <f t="shared" si="0"/>
        <v>0</v>
      </c>
      <c r="J11" s="50"/>
    </row>
    <row r="12" spans="1:10" ht="12.75">
      <c r="A12" s="48">
        <v>604</v>
      </c>
      <c r="B12" s="38" t="s">
        <v>11</v>
      </c>
      <c r="C12" s="49"/>
      <c r="D12" s="49"/>
      <c r="E12" s="49"/>
      <c r="F12" s="49"/>
      <c r="G12" s="49"/>
      <c r="H12" s="49"/>
      <c r="I12" s="42">
        <f t="shared" si="0"/>
        <v>0</v>
      </c>
      <c r="J12" s="50"/>
    </row>
    <row r="13" spans="1:10" ht="12.75">
      <c r="A13" s="48">
        <v>605</v>
      </c>
      <c r="B13" s="38" t="s">
        <v>12</v>
      </c>
      <c r="C13" s="49"/>
      <c r="D13" s="49"/>
      <c r="E13" s="49"/>
      <c r="F13" s="49"/>
      <c r="G13" s="49"/>
      <c r="H13" s="49"/>
      <c r="I13" s="42">
        <f t="shared" si="0"/>
        <v>0</v>
      </c>
      <c r="J13" s="50"/>
    </row>
    <row r="14" spans="1:10" ht="12.75">
      <c r="A14" s="48">
        <v>606</v>
      </c>
      <c r="B14" s="38" t="s">
        <v>13</v>
      </c>
      <c r="C14" s="49"/>
      <c r="D14" s="49"/>
      <c r="E14" s="49"/>
      <c r="F14" s="49"/>
      <c r="G14" s="49">
        <f>'[55]janar 2018'!$D$31</f>
        <v>0</v>
      </c>
      <c r="H14" s="49"/>
      <c r="I14" s="42">
        <f t="shared" si="0"/>
        <v>0</v>
      </c>
      <c r="J14" s="50"/>
    </row>
    <row r="15" spans="1:10" s="22" customFormat="1" ht="12.75">
      <c r="A15" s="20" t="s">
        <v>14</v>
      </c>
      <c r="B15" s="23" t="s">
        <v>15</v>
      </c>
      <c r="C15" s="31">
        <f aca="true" t="shared" si="1" ref="C15:H15">SUM(C8:C14)</f>
        <v>28905</v>
      </c>
      <c r="D15" s="31">
        <f t="shared" si="1"/>
        <v>28647</v>
      </c>
      <c r="E15" s="31">
        <f t="shared" si="1"/>
        <v>28647</v>
      </c>
      <c r="F15" s="31">
        <f t="shared" si="1"/>
        <v>30677</v>
      </c>
      <c r="G15" s="31">
        <f t="shared" si="1"/>
        <v>9900</v>
      </c>
      <c r="H15" s="31">
        <f t="shared" si="1"/>
        <v>9509</v>
      </c>
      <c r="I15" s="30">
        <f t="shared" si="0"/>
        <v>391</v>
      </c>
      <c r="J15" s="57"/>
    </row>
    <row r="16" spans="1:10" ht="12.75">
      <c r="A16" s="48">
        <v>230</v>
      </c>
      <c r="B16" s="38" t="s">
        <v>16</v>
      </c>
      <c r="C16" s="49"/>
      <c r="D16" s="49"/>
      <c r="E16" s="49"/>
      <c r="F16" s="49"/>
      <c r="G16" s="49"/>
      <c r="H16" s="49"/>
      <c r="I16" s="42">
        <f t="shared" si="0"/>
        <v>0</v>
      </c>
      <c r="J16" s="50"/>
    </row>
    <row r="17" spans="1:10" ht="12.75">
      <c r="A17" s="48">
        <v>231</v>
      </c>
      <c r="B17" s="38" t="s">
        <v>17</v>
      </c>
      <c r="C17" s="49">
        <v>0</v>
      </c>
      <c r="D17" s="49">
        <v>1200</v>
      </c>
      <c r="E17" s="49">
        <v>1200</v>
      </c>
      <c r="F17" s="49">
        <v>1200</v>
      </c>
      <c r="G17" s="49">
        <v>488</v>
      </c>
      <c r="H17" s="49">
        <v>488</v>
      </c>
      <c r="I17" s="42">
        <f t="shared" si="0"/>
        <v>0</v>
      </c>
      <c r="J17" s="50"/>
    </row>
    <row r="18" spans="1:10" ht="12.75">
      <c r="A18" s="48">
        <v>232</v>
      </c>
      <c r="B18" s="38" t="s">
        <v>18</v>
      </c>
      <c r="C18" s="49"/>
      <c r="D18" s="49"/>
      <c r="E18" s="49"/>
      <c r="F18" s="49"/>
      <c r="G18" s="49"/>
      <c r="H18" s="49"/>
      <c r="I18" s="42">
        <f t="shared" si="0"/>
        <v>0</v>
      </c>
      <c r="J18" s="50"/>
    </row>
    <row r="19" spans="1:10" ht="21.75">
      <c r="A19" s="11" t="s">
        <v>19</v>
      </c>
      <c r="B19" s="16" t="s">
        <v>25</v>
      </c>
      <c r="C19" s="32">
        <f aca="true" t="shared" si="2" ref="C19:H19">SUM(C16:C18)</f>
        <v>0</v>
      </c>
      <c r="D19" s="32">
        <f t="shared" si="2"/>
        <v>1200</v>
      </c>
      <c r="E19" s="32">
        <f t="shared" si="2"/>
        <v>1200</v>
      </c>
      <c r="F19" s="32">
        <f t="shared" si="2"/>
        <v>1200</v>
      </c>
      <c r="G19" s="32">
        <f t="shared" si="2"/>
        <v>488</v>
      </c>
      <c r="H19" s="32">
        <f t="shared" si="2"/>
        <v>488</v>
      </c>
      <c r="I19" s="30">
        <f t="shared" si="0"/>
        <v>0</v>
      </c>
      <c r="J19" s="50"/>
    </row>
    <row r="20" spans="1:10" ht="12.75">
      <c r="A20" s="48">
        <v>230</v>
      </c>
      <c r="B20" s="38" t="s">
        <v>16</v>
      </c>
      <c r="C20" s="33"/>
      <c r="D20" s="33"/>
      <c r="E20" s="33"/>
      <c r="F20" s="33"/>
      <c r="G20" s="33"/>
      <c r="H20" s="33"/>
      <c r="I20" s="42">
        <f t="shared" si="0"/>
        <v>0</v>
      </c>
      <c r="J20" s="50"/>
    </row>
    <row r="21" spans="1:10" ht="12.75">
      <c r="A21" s="48">
        <v>231</v>
      </c>
      <c r="B21" s="38" t="s">
        <v>17</v>
      </c>
      <c r="C21" s="33"/>
      <c r="D21" s="33"/>
      <c r="E21" s="33"/>
      <c r="F21" s="33"/>
      <c r="G21" s="33"/>
      <c r="H21" s="33"/>
      <c r="I21" s="42">
        <f t="shared" si="0"/>
        <v>0</v>
      </c>
      <c r="J21" s="50"/>
    </row>
    <row r="22" spans="1:10" ht="12.75">
      <c r="A22" s="48">
        <v>232</v>
      </c>
      <c r="B22" s="38" t="s">
        <v>18</v>
      </c>
      <c r="C22" s="33"/>
      <c r="D22" s="33"/>
      <c r="E22" s="33"/>
      <c r="F22" s="33"/>
      <c r="G22" s="33"/>
      <c r="H22" s="33"/>
      <c r="I22" s="42">
        <f t="shared" si="0"/>
        <v>0</v>
      </c>
      <c r="J22" s="50"/>
    </row>
    <row r="23" spans="1:10" ht="12.75">
      <c r="A23" s="11" t="s">
        <v>19</v>
      </c>
      <c r="B23" s="16" t="s">
        <v>26</v>
      </c>
      <c r="C23" s="32"/>
      <c r="D23" s="32"/>
      <c r="E23" s="32"/>
      <c r="F23" s="32"/>
      <c r="G23" s="32"/>
      <c r="H23" s="32"/>
      <c r="I23" s="30">
        <f t="shared" si="0"/>
        <v>0</v>
      </c>
      <c r="J23" s="50"/>
    </row>
    <row r="24" spans="1:10" s="22" customFormat="1" ht="12.75">
      <c r="A24" s="20" t="s">
        <v>20</v>
      </c>
      <c r="B24" s="21" t="s">
        <v>32</v>
      </c>
      <c r="C24" s="34">
        <f aca="true" t="shared" si="3" ref="C24:H24">C19+C23</f>
        <v>0</v>
      </c>
      <c r="D24" s="34">
        <f t="shared" si="3"/>
        <v>1200</v>
      </c>
      <c r="E24" s="34">
        <f t="shared" si="3"/>
        <v>1200</v>
      </c>
      <c r="F24" s="34">
        <f t="shared" si="3"/>
        <v>1200</v>
      </c>
      <c r="G24" s="34">
        <f t="shared" si="3"/>
        <v>488</v>
      </c>
      <c r="H24" s="34">
        <f t="shared" si="3"/>
        <v>488</v>
      </c>
      <c r="I24" s="30">
        <f t="shared" si="0"/>
        <v>0</v>
      </c>
      <c r="J24" s="57"/>
    </row>
    <row r="25" spans="1:10" ht="12.75">
      <c r="A25" s="147" t="s">
        <v>27</v>
      </c>
      <c r="B25" s="148"/>
      <c r="C25" s="35"/>
      <c r="D25" s="35"/>
      <c r="E25" s="35"/>
      <c r="F25" s="35"/>
      <c r="G25" s="40"/>
      <c r="H25" s="40"/>
      <c r="I25" s="41">
        <f t="shared" si="0"/>
        <v>0</v>
      </c>
      <c r="J25" s="52"/>
    </row>
    <row r="26" spans="1:10" s="22" customFormat="1" ht="18.75" customHeight="1" thickBot="1">
      <c r="A26" s="145" t="s">
        <v>28</v>
      </c>
      <c r="B26" s="146"/>
      <c r="C26" s="37">
        <f aca="true" t="shared" si="4" ref="C26:H26">C15+C24</f>
        <v>28905</v>
      </c>
      <c r="D26" s="37">
        <f t="shared" si="4"/>
        <v>29847</v>
      </c>
      <c r="E26" s="37">
        <f t="shared" si="4"/>
        <v>29847</v>
      </c>
      <c r="F26" s="37">
        <f t="shared" si="4"/>
        <v>31877</v>
      </c>
      <c r="G26" s="37">
        <f t="shared" si="4"/>
        <v>10388</v>
      </c>
      <c r="H26" s="37">
        <f t="shared" si="4"/>
        <v>9997</v>
      </c>
      <c r="I26" s="30">
        <f t="shared" si="0"/>
        <v>391</v>
      </c>
      <c r="J26" s="58"/>
    </row>
    <row r="27" ht="7.5" customHeight="1" thickBot="1">
      <c r="J27" s="52"/>
    </row>
    <row r="28" spans="1:10" ht="12.75">
      <c r="A28" s="8"/>
      <c r="B28" s="45" t="s">
        <v>44</v>
      </c>
      <c r="C28" s="45"/>
      <c r="D28" s="9"/>
      <c r="E28" s="9"/>
      <c r="F28" s="46"/>
      <c r="G28" s="46"/>
      <c r="H28" s="47"/>
      <c r="I28" s="13"/>
      <c r="J28" s="52"/>
    </row>
    <row r="29" spans="1:10" ht="12.75">
      <c r="A29" s="5" t="s">
        <v>21</v>
      </c>
      <c r="B29" s="25"/>
      <c r="C29" s="26"/>
      <c r="D29" s="26"/>
      <c r="E29" s="26"/>
      <c r="F29" s="26"/>
      <c r="G29" s="27"/>
      <c r="H29" s="1" t="s">
        <v>22</v>
      </c>
      <c r="I29" s="19"/>
      <c r="J29" s="52"/>
    </row>
    <row r="30" spans="1:10" ht="12.75">
      <c r="A30" s="5" t="s">
        <v>0</v>
      </c>
      <c r="B30" s="25">
        <v>8130</v>
      </c>
      <c r="C30" s="28"/>
      <c r="D30" s="28"/>
      <c r="E30" s="28"/>
      <c r="F30" s="28"/>
      <c r="G30" s="29"/>
      <c r="H30" s="1" t="s">
        <v>31</v>
      </c>
      <c r="I30" s="19"/>
      <c r="J30" s="52"/>
    </row>
    <row r="31" spans="1:10" s="144" customFormat="1" ht="9">
      <c r="A31" s="157" t="s">
        <v>35</v>
      </c>
      <c r="B31" s="160" t="s">
        <v>30</v>
      </c>
      <c r="C31" s="141" t="s">
        <v>1</v>
      </c>
      <c r="D31" s="141" t="s">
        <v>2</v>
      </c>
      <c r="E31" s="141" t="s">
        <v>3</v>
      </c>
      <c r="F31" s="141" t="s">
        <v>4</v>
      </c>
      <c r="G31" s="141" t="s">
        <v>24</v>
      </c>
      <c r="H31" s="141" t="s">
        <v>33</v>
      </c>
      <c r="I31" s="142" t="s">
        <v>34</v>
      </c>
      <c r="J31" s="143"/>
    </row>
    <row r="32" spans="1:10" s="144" customFormat="1" ht="9">
      <c r="A32" s="158"/>
      <c r="B32" s="161"/>
      <c r="C32" s="138" t="s">
        <v>5</v>
      </c>
      <c r="D32" s="138" t="s">
        <v>23</v>
      </c>
      <c r="E32" s="138" t="s">
        <v>29</v>
      </c>
      <c r="F32" s="138" t="s">
        <v>29</v>
      </c>
      <c r="G32" s="138" t="s">
        <v>29</v>
      </c>
      <c r="H32" s="138" t="s">
        <v>5</v>
      </c>
      <c r="I32" s="155" t="s">
        <v>6</v>
      </c>
      <c r="J32" s="143"/>
    </row>
    <row r="33" spans="1:9" s="144" customFormat="1" ht="21" customHeight="1">
      <c r="A33" s="159"/>
      <c r="B33" s="162"/>
      <c r="C33" s="140" t="s">
        <v>39</v>
      </c>
      <c r="D33" s="140" t="s">
        <v>64</v>
      </c>
      <c r="E33" s="140" t="s">
        <v>65</v>
      </c>
      <c r="F33" s="140" t="s">
        <v>38</v>
      </c>
      <c r="G33" s="140" t="s">
        <v>66</v>
      </c>
      <c r="H33" s="140" t="s">
        <v>67</v>
      </c>
      <c r="I33" s="156"/>
    </row>
    <row r="34" spans="1:10" ht="12.75">
      <c r="A34" s="48">
        <v>600</v>
      </c>
      <c r="B34" s="38" t="s">
        <v>7</v>
      </c>
      <c r="C34" s="49">
        <v>1128</v>
      </c>
      <c r="D34" s="49">
        <v>1185</v>
      </c>
      <c r="E34" s="49">
        <v>1185</v>
      </c>
      <c r="F34" s="49">
        <v>1185</v>
      </c>
      <c r="G34" s="49">
        <v>386</v>
      </c>
      <c r="H34" s="49">
        <v>386</v>
      </c>
      <c r="I34" s="42">
        <f>G34-H34</f>
        <v>0</v>
      </c>
      <c r="J34" s="39"/>
    </row>
    <row r="35" spans="1:10" ht="12.75">
      <c r="A35" s="48">
        <v>601</v>
      </c>
      <c r="B35" s="38" t="s">
        <v>8</v>
      </c>
      <c r="C35" s="49">
        <v>192</v>
      </c>
      <c r="D35" s="49">
        <v>196</v>
      </c>
      <c r="E35" s="49">
        <v>196</v>
      </c>
      <c r="F35" s="49">
        <v>196</v>
      </c>
      <c r="G35" s="49">
        <v>64</v>
      </c>
      <c r="H35" s="49">
        <v>64</v>
      </c>
      <c r="I35" s="42">
        <f aca="true" t="shared" si="5" ref="I35:I52">G35-H35</f>
        <v>0</v>
      </c>
      <c r="J35" s="39"/>
    </row>
    <row r="36" spans="1:10" ht="12.75">
      <c r="A36" s="48">
        <v>602</v>
      </c>
      <c r="B36" s="38" t="s">
        <v>9</v>
      </c>
      <c r="C36" s="49">
        <v>3890</v>
      </c>
      <c r="D36" s="49">
        <v>2800</v>
      </c>
      <c r="E36" s="49">
        <v>2800</v>
      </c>
      <c r="F36" s="49">
        <v>2800</v>
      </c>
      <c r="G36" s="49">
        <v>930</v>
      </c>
      <c r="H36" s="49">
        <v>929</v>
      </c>
      <c r="I36" s="42">
        <f t="shared" si="5"/>
        <v>1</v>
      </c>
      <c r="J36" s="52"/>
    </row>
    <row r="37" spans="1:11" ht="12.75">
      <c r="A37" s="48">
        <v>603</v>
      </c>
      <c r="B37" s="38" t="s">
        <v>10</v>
      </c>
      <c r="C37" s="49"/>
      <c r="D37" s="49"/>
      <c r="E37" s="49"/>
      <c r="F37" s="49"/>
      <c r="G37" s="49"/>
      <c r="H37" s="49"/>
      <c r="I37" s="42">
        <f t="shared" si="5"/>
        <v>0</v>
      </c>
      <c r="J37" s="52"/>
      <c r="K37" s="39"/>
    </row>
    <row r="38" spans="1:10" ht="12.75">
      <c r="A38" s="48">
        <v>604</v>
      </c>
      <c r="B38" s="38" t="s">
        <v>11</v>
      </c>
      <c r="C38" s="49"/>
      <c r="D38" s="49"/>
      <c r="E38" s="49"/>
      <c r="F38" s="49"/>
      <c r="G38" s="49"/>
      <c r="H38" s="49"/>
      <c r="I38" s="42">
        <f t="shared" si="5"/>
        <v>0</v>
      </c>
      <c r="J38" s="52"/>
    </row>
    <row r="39" spans="1:10" ht="12.75">
      <c r="A39" s="48">
        <v>605</v>
      </c>
      <c r="B39" s="38" t="s">
        <v>12</v>
      </c>
      <c r="C39" s="49"/>
      <c r="D39" s="49"/>
      <c r="E39" s="49"/>
      <c r="F39" s="49"/>
      <c r="G39" s="49"/>
      <c r="H39" s="49"/>
      <c r="I39" s="42">
        <f t="shared" si="5"/>
        <v>0</v>
      </c>
      <c r="J39" s="52"/>
    </row>
    <row r="40" spans="1:10" ht="12.75">
      <c r="A40" s="48">
        <v>606</v>
      </c>
      <c r="B40" s="38" t="s">
        <v>13</v>
      </c>
      <c r="C40" s="49">
        <v>42</v>
      </c>
      <c r="D40" s="49"/>
      <c r="E40" s="49"/>
      <c r="F40" s="49"/>
      <c r="G40" s="49"/>
      <c r="H40" s="49"/>
      <c r="I40" s="42">
        <f t="shared" si="5"/>
        <v>0</v>
      </c>
      <c r="J40" s="52"/>
    </row>
    <row r="41" spans="1:10" ht="12.75">
      <c r="A41" s="20" t="s">
        <v>14</v>
      </c>
      <c r="B41" s="23" t="s">
        <v>15</v>
      </c>
      <c r="C41" s="31">
        <f aca="true" t="shared" si="6" ref="C41:H41">SUM(C34:C40)</f>
        <v>5252</v>
      </c>
      <c r="D41" s="31">
        <f t="shared" si="6"/>
        <v>4181</v>
      </c>
      <c r="E41" s="31">
        <f t="shared" si="6"/>
        <v>4181</v>
      </c>
      <c r="F41" s="31">
        <f t="shared" si="6"/>
        <v>4181</v>
      </c>
      <c r="G41" s="31">
        <f t="shared" si="6"/>
        <v>1380</v>
      </c>
      <c r="H41" s="31">
        <f t="shared" si="6"/>
        <v>1379</v>
      </c>
      <c r="I41" s="30">
        <f t="shared" si="5"/>
        <v>1</v>
      </c>
      <c r="J41" s="52"/>
    </row>
    <row r="42" spans="1:10" ht="12.75">
      <c r="A42" s="48">
        <v>230</v>
      </c>
      <c r="B42" s="38" t="s">
        <v>16</v>
      </c>
      <c r="C42" s="49"/>
      <c r="D42" s="49"/>
      <c r="E42" s="49"/>
      <c r="F42" s="49"/>
      <c r="G42" s="49"/>
      <c r="H42" s="49"/>
      <c r="I42" s="42">
        <f t="shared" si="5"/>
        <v>0</v>
      </c>
      <c r="J42" s="52"/>
    </row>
    <row r="43" spans="1:10" ht="12.75">
      <c r="A43" s="48">
        <v>231</v>
      </c>
      <c r="B43" s="38" t="s">
        <v>17</v>
      </c>
      <c r="C43" s="49"/>
      <c r="D43" s="49"/>
      <c r="E43" s="49"/>
      <c r="F43" s="49"/>
      <c r="G43" s="49"/>
      <c r="H43" s="49"/>
      <c r="I43" s="42">
        <f t="shared" si="5"/>
        <v>0</v>
      </c>
      <c r="J43" s="52"/>
    </row>
    <row r="44" spans="1:10" ht="12.75">
      <c r="A44" s="48">
        <v>232</v>
      </c>
      <c r="B44" s="38" t="s">
        <v>18</v>
      </c>
      <c r="C44" s="49"/>
      <c r="D44" s="49"/>
      <c r="E44" s="49"/>
      <c r="F44" s="49"/>
      <c r="G44" s="49"/>
      <c r="H44" s="49"/>
      <c r="I44" s="42">
        <f t="shared" si="5"/>
        <v>0</v>
      </c>
      <c r="J44" s="51"/>
    </row>
    <row r="45" spans="1:10" ht="21.75">
      <c r="A45" s="11" t="s">
        <v>19</v>
      </c>
      <c r="B45" s="16" t="s">
        <v>25</v>
      </c>
      <c r="C45" s="32"/>
      <c r="D45" s="32"/>
      <c r="E45" s="32"/>
      <c r="F45" s="32">
        <f>SUM(F42:F44)</f>
        <v>0</v>
      </c>
      <c r="G45" s="32"/>
      <c r="H45" s="32"/>
      <c r="I45" s="30">
        <f t="shared" si="5"/>
        <v>0</v>
      </c>
      <c r="J45" s="51"/>
    </row>
    <row r="46" spans="1:10" ht="12.75">
      <c r="A46" s="48">
        <v>230</v>
      </c>
      <c r="B46" s="38" t="s">
        <v>16</v>
      </c>
      <c r="C46" s="33"/>
      <c r="D46" s="33"/>
      <c r="E46" s="33"/>
      <c r="F46" s="33"/>
      <c r="G46" s="33"/>
      <c r="H46" s="33"/>
      <c r="I46" s="42">
        <f t="shared" si="5"/>
        <v>0</v>
      </c>
      <c r="J46" s="51"/>
    </row>
    <row r="47" spans="1:9" ht="12.75">
      <c r="A47" s="48">
        <v>231</v>
      </c>
      <c r="B47" s="38" t="s">
        <v>17</v>
      </c>
      <c r="C47" s="33"/>
      <c r="D47" s="33"/>
      <c r="E47" s="33"/>
      <c r="F47" s="33"/>
      <c r="G47" s="33"/>
      <c r="H47" s="33"/>
      <c r="I47" s="42">
        <f t="shared" si="5"/>
        <v>0</v>
      </c>
    </row>
    <row r="48" spans="1:10" ht="12.75">
      <c r="A48" s="48">
        <v>232</v>
      </c>
      <c r="B48" s="38" t="s">
        <v>18</v>
      </c>
      <c r="C48" s="33"/>
      <c r="D48" s="33"/>
      <c r="E48" s="33"/>
      <c r="F48" s="33"/>
      <c r="G48" s="33"/>
      <c r="H48" s="33"/>
      <c r="I48" s="42">
        <f t="shared" si="5"/>
        <v>0</v>
      </c>
      <c r="J48" s="51"/>
    </row>
    <row r="49" spans="1:10" ht="12.75">
      <c r="A49" s="11" t="s">
        <v>19</v>
      </c>
      <c r="B49" s="16" t="s">
        <v>26</v>
      </c>
      <c r="C49" s="32"/>
      <c r="D49" s="32"/>
      <c r="E49" s="32"/>
      <c r="F49" s="32"/>
      <c r="G49" s="32"/>
      <c r="H49" s="32"/>
      <c r="I49" s="30">
        <f t="shared" si="5"/>
        <v>0</v>
      </c>
      <c r="J49" s="51"/>
    </row>
    <row r="50" spans="1:10" ht="12.75">
      <c r="A50" s="20" t="s">
        <v>20</v>
      </c>
      <c r="B50" s="21" t="s">
        <v>32</v>
      </c>
      <c r="C50" s="34"/>
      <c r="D50" s="34"/>
      <c r="E50" s="34"/>
      <c r="F50" s="34"/>
      <c r="G50" s="34"/>
      <c r="H50" s="34">
        <f>H45+H49</f>
        <v>0</v>
      </c>
      <c r="I50" s="30">
        <f t="shared" si="5"/>
        <v>0</v>
      </c>
      <c r="J50" s="51"/>
    </row>
    <row r="51" spans="1:9" ht="12.75">
      <c r="A51" s="147" t="s">
        <v>27</v>
      </c>
      <c r="B51" s="148"/>
      <c r="C51" s="35"/>
      <c r="D51" s="35"/>
      <c r="E51" s="35"/>
      <c r="F51" s="35"/>
      <c r="G51" s="35"/>
      <c r="H51" s="36"/>
      <c r="I51" s="41">
        <f t="shared" si="5"/>
        <v>0</v>
      </c>
    </row>
    <row r="52" spans="1:10" ht="13.5" thickBot="1">
      <c r="A52" s="145" t="s">
        <v>28</v>
      </c>
      <c r="B52" s="146"/>
      <c r="C52" s="37">
        <f aca="true" t="shared" si="7" ref="C52:H52">C41+C50</f>
        <v>5252</v>
      </c>
      <c r="D52" s="37">
        <f t="shared" si="7"/>
        <v>4181</v>
      </c>
      <c r="E52" s="37">
        <f t="shared" si="7"/>
        <v>4181</v>
      </c>
      <c r="F52" s="37">
        <f t="shared" si="7"/>
        <v>4181</v>
      </c>
      <c r="G52" s="37">
        <f t="shared" si="7"/>
        <v>1380</v>
      </c>
      <c r="H52" s="37">
        <f t="shared" si="7"/>
        <v>1379</v>
      </c>
      <c r="I52" s="30">
        <f t="shared" si="5"/>
        <v>1</v>
      </c>
      <c r="J52" s="51"/>
    </row>
    <row r="53" spans="2:10" ht="7.5" customHeight="1" thickBot="1">
      <c r="B53" s="43"/>
      <c r="G53" s="7"/>
      <c r="J53" s="51"/>
    </row>
    <row r="54" spans="1:9" ht="12.75">
      <c r="A54" s="8"/>
      <c r="B54" s="45" t="s">
        <v>44</v>
      </c>
      <c r="C54" s="45"/>
      <c r="D54" s="9"/>
      <c r="E54" s="9"/>
      <c r="F54" s="46"/>
      <c r="G54" s="46"/>
      <c r="H54" s="47"/>
      <c r="I54" s="13"/>
    </row>
    <row r="55" spans="1:9" ht="12.75">
      <c r="A55" s="5" t="s">
        <v>21</v>
      </c>
      <c r="B55" s="25"/>
      <c r="C55" s="26"/>
      <c r="D55" s="26"/>
      <c r="E55" s="26"/>
      <c r="F55" s="26"/>
      <c r="G55" s="27"/>
      <c r="H55" s="1" t="s">
        <v>22</v>
      </c>
      <c r="I55" s="19"/>
    </row>
    <row r="56" spans="1:9" ht="12.75">
      <c r="A56" s="5" t="s">
        <v>0</v>
      </c>
      <c r="B56" s="25" t="s">
        <v>106</v>
      </c>
      <c r="C56" s="28"/>
      <c r="D56" s="28"/>
      <c r="E56" s="28"/>
      <c r="F56" s="28"/>
      <c r="G56" s="29"/>
      <c r="H56" s="1" t="s">
        <v>31</v>
      </c>
      <c r="I56" s="19"/>
    </row>
    <row r="57" spans="1:9" ht="12.75">
      <c r="A57" s="149" t="s">
        <v>35</v>
      </c>
      <c r="B57" s="152" t="s">
        <v>30</v>
      </c>
      <c r="C57" s="2" t="s">
        <v>1</v>
      </c>
      <c r="D57" s="2" t="s">
        <v>2</v>
      </c>
      <c r="E57" s="2" t="s">
        <v>3</v>
      </c>
      <c r="F57" s="2" t="s">
        <v>4</v>
      </c>
      <c r="G57" s="2" t="s">
        <v>24</v>
      </c>
      <c r="H57" s="2" t="s">
        <v>33</v>
      </c>
      <c r="I57" s="14" t="s">
        <v>34</v>
      </c>
    </row>
    <row r="58" spans="1:9" ht="12.75">
      <c r="A58" s="150"/>
      <c r="B58" s="153"/>
      <c r="C58" s="138" t="s">
        <v>5</v>
      </c>
      <c r="D58" s="138" t="s">
        <v>23</v>
      </c>
      <c r="E58" s="138" t="s">
        <v>29</v>
      </c>
      <c r="F58" s="138" t="s">
        <v>29</v>
      </c>
      <c r="G58" s="138" t="s">
        <v>29</v>
      </c>
      <c r="H58" s="138" t="s">
        <v>5</v>
      </c>
      <c r="I58" s="155" t="s">
        <v>6</v>
      </c>
    </row>
    <row r="59" spans="1:9" ht="18.75" customHeight="1">
      <c r="A59" s="151"/>
      <c r="B59" s="154"/>
      <c r="C59" s="140" t="s">
        <v>39</v>
      </c>
      <c r="D59" s="140" t="s">
        <v>36</v>
      </c>
      <c r="E59" s="140" t="s">
        <v>37</v>
      </c>
      <c r="F59" s="140" t="s">
        <v>38</v>
      </c>
      <c r="G59" s="140" t="s">
        <v>52</v>
      </c>
      <c r="H59" s="140" t="s">
        <v>51</v>
      </c>
      <c r="I59" s="156"/>
    </row>
    <row r="60" spans="1:10" ht="12.75">
      <c r="A60" s="48">
        <v>600</v>
      </c>
      <c r="B60" s="38" t="s">
        <v>7</v>
      </c>
      <c r="C60" s="49">
        <f aca="true" t="shared" si="8" ref="C60:E66">C34+C8</f>
        <v>15532</v>
      </c>
      <c r="D60" s="49">
        <f t="shared" si="8"/>
        <v>18902</v>
      </c>
      <c r="E60" s="49">
        <f t="shared" si="8"/>
        <v>18902</v>
      </c>
      <c r="F60" s="49">
        <f>F8+F34</f>
        <v>20642</v>
      </c>
      <c r="G60" s="49">
        <f aca="true" t="shared" si="9" ref="G60:H66">G34+G8</f>
        <v>6301</v>
      </c>
      <c r="H60" s="49">
        <f t="shared" si="9"/>
        <v>5956</v>
      </c>
      <c r="I60" s="42">
        <f>G60-H60</f>
        <v>345</v>
      </c>
      <c r="J60" s="39"/>
    </row>
    <row r="61" spans="1:9" ht="12.75">
      <c r="A61" s="48">
        <v>601</v>
      </c>
      <c r="B61" s="38" t="s">
        <v>8</v>
      </c>
      <c r="C61" s="49">
        <f t="shared" si="8"/>
        <v>2611</v>
      </c>
      <c r="D61" s="49">
        <f t="shared" si="8"/>
        <v>3126</v>
      </c>
      <c r="E61" s="49">
        <f t="shared" si="8"/>
        <v>3126</v>
      </c>
      <c r="F61" s="49">
        <f>F9+F35</f>
        <v>3416</v>
      </c>
      <c r="G61" s="49">
        <f t="shared" si="9"/>
        <v>1042</v>
      </c>
      <c r="H61" s="49">
        <f t="shared" si="9"/>
        <v>996</v>
      </c>
      <c r="I61" s="42">
        <f aca="true" t="shared" si="10" ref="I61:I78">G61-H61</f>
        <v>46</v>
      </c>
    </row>
    <row r="62" spans="1:10" ht="12.75">
      <c r="A62" s="48">
        <v>602</v>
      </c>
      <c r="B62" s="38" t="s">
        <v>9</v>
      </c>
      <c r="C62" s="49">
        <f t="shared" si="8"/>
        <v>15972</v>
      </c>
      <c r="D62" s="49">
        <f t="shared" si="8"/>
        <v>10800</v>
      </c>
      <c r="E62" s="49">
        <f t="shared" si="8"/>
        <v>10800</v>
      </c>
      <c r="F62" s="49">
        <f>F10+F36</f>
        <v>10800</v>
      </c>
      <c r="G62" s="49">
        <f t="shared" si="9"/>
        <v>3937</v>
      </c>
      <c r="H62" s="49">
        <f t="shared" si="9"/>
        <v>3936</v>
      </c>
      <c r="I62" s="42">
        <f t="shared" si="10"/>
        <v>1</v>
      </c>
      <c r="J62" s="39"/>
    </row>
    <row r="63" spans="1:9" ht="12.75">
      <c r="A63" s="48">
        <v>603</v>
      </c>
      <c r="B63" s="38" t="s">
        <v>10</v>
      </c>
      <c r="C63" s="49">
        <f t="shared" si="8"/>
        <v>0</v>
      </c>
      <c r="D63" s="49">
        <f t="shared" si="8"/>
        <v>0</v>
      </c>
      <c r="E63" s="49">
        <f t="shared" si="8"/>
        <v>0</v>
      </c>
      <c r="F63" s="49">
        <f>F37+F11</f>
        <v>0</v>
      </c>
      <c r="G63" s="49">
        <f t="shared" si="9"/>
        <v>0</v>
      </c>
      <c r="H63" s="49">
        <f t="shared" si="9"/>
        <v>0</v>
      </c>
      <c r="I63" s="42">
        <f t="shared" si="10"/>
        <v>0</v>
      </c>
    </row>
    <row r="64" spans="1:9" ht="12.75">
      <c r="A64" s="48">
        <v>604</v>
      </c>
      <c r="B64" s="38" t="s">
        <v>11</v>
      </c>
      <c r="C64" s="49">
        <f t="shared" si="8"/>
        <v>0</v>
      </c>
      <c r="D64" s="49">
        <f t="shared" si="8"/>
        <v>0</v>
      </c>
      <c r="E64" s="49">
        <f t="shared" si="8"/>
        <v>0</v>
      </c>
      <c r="F64" s="49">
        <f>F38+F12</f>
        <v>0</v>
      </c>
      <c r="G64" s="49">
        <f t="shared" si="9"/>
        <v>0</v>
      </c>
      <c r="H64" s="49">
        <f t="shared" si="9"/>
        <v>0</v>
      </c>
      <c r="I64" s="42">
        <f t="shared" si="10"/>
        <v>0</v>
      </c>
    </row>
    <row r="65" spans="1:9" ht="12.75">
      <c r="A65" s="48">
        <v>605</v>
      </c>
      <c r="B65" s="38" t="s">
        <v>12</v>
      </c>
      <c r="C65" s="49">
        <f t="shared" si="8"/>
        <v>0</v>
      </c>
      <c r="D65" s="49">
        <f t="shared" si="8"/>
        <v>0</v>
      </c>
      <c r="E65" s="49">
        <f t="shared" si="8"/>
        <v>0</v>
      </c>
      <c r="F65" s="49">
        <f>F39+F13</f>
        <v>0</v>
      </c>
      <c r="G65" s="49">
        <f t="shared" si="9"/>
        <v>0</v>
      </c>
      <c r="H65" s="49">
        <f t="shared" si="9"/>
        <v>0</v>
      </c>
      <c r="I65" s="42">
        <f t="shared" si="10"/>
        <v>0</v>
      </c>
    </row>
    <row r="66" spans="1:9" ht="12.75">
      <c r="A66" s="48">
        <v>606</v>
      </c>
      <c r="B66" s="38" t="s">
        <v>13</v>
      </c>
      <c r="C66" s="49">
        <f t="shared" si="8"/>
        <v>42</v>
      </c>
      <c r="D66" s="49">
        <f t="shared" si="8"/>
        <v>0</v>
      </c>
      <c r="E66" s="49">
        <f t="shared" si="8"/>
        <v>0</v>
      </c>
      <c r="F66" s="49">
        <f>F40+F14</f>
        <v>0</v>
      </c>
      <c r="G66" s="49">
        <f t="shared" si="9"/>
        <v>0</v>
      </c>
      <c r="H66" s="49">
        <f t="shared" si="9"/>
        <v>0</v>
      </c>
      <c r="I66" s="42">
        <f t="shared" si="10"/>
        <v>0</v>
      </c>
    </row>
    <row r="67" spans="1:9" ht="12.75">
      <c r="A67" s="20" t="s">
        <v>14</v>
      </c>
      <c r="B67" s="23" t="s">
        <v>15</v>
      </c>
      <c r="C67" s="31">
        <f aca="true" t="shared" si="11" ref="C67:H67">SUM(C60:C66)</f>
        <v>34157</v>
      </c>
      <c r="D67" s="31">
        <f t="shared" si="11"/>
        <v>32828</v>
      </c>
      <c r="E67" s="31">
        <f t="shared" si="11"/>
        <v>32828</v>
      </c>
      <c r="F67" s="31">
        <f t="shared" si="11"/>
        <v>34858</v>
      </c>
      <c r="G67" s="31">
        <f t="shared" si="11"/>
        <v>11280</v>
      </c>
      <c r="H67" s="31">
        <f t="shared" si="11"/>
        <v>10888</v>
      </c>
      <c r="I67" s="30">
        <f t="shared" si="10"/>
        <v>392</v>
      </c>
    </row>
    <row r="68" spans="1:9" ht="12.75">
      <c r="A68" s="48">
        <v>230</v>
      </c>
      <c r="B68" s="38" t="s">
        <v>16</v>
      </c>
      <c r="C68" s="49"/>
      <c r="D68" s="49"/>
      <c r="E68" s="49"/>
      <c r="F68" s="49"/>
      <c r="G68" s="49"/>
      <c r="H68" s="49"/>
      <c r="I68" s="42">
        <f t="shared" si="10"/>
        <v>0</v>
      </c>
    </row>
    <row r="69" spans="1:9" ht="12.75">
      <c r="A69" s="48">
        <v>231</v>
      </c>
      <c r="B69" s="38" t="s">
        <v>17</v>
      </c>
      <c r="C69" s="49">
        <f>C17</f>
        <v>0</v>
      </c>
      <c r="D69" s="49"/>
      <c r="E69" s="49"/>
      <c r="F69" s="49">
        <f>F17</f>
        <v>1200</v>
      </c>
      <c r="G69" s="49">
        <f>G17</f>
        <v>488</v>
      </c>
      <c r="H69" s="49">
        <f>H17</f>
        <v>488</v>
      </c>
      <c r="I69" s="42">
        <f t="shared" si="10"/>
        <v>0</v>
      </c>
    </row>
    <row r="70" spans="1:9" ht="12.75">
      <c r="A70" s="48">
        <v>232</v>
      </c>
      <c r="B70" s="38" t="s">
        <v>18</v>
      </c>
      <c r="C70" s="49"/>
      <c r="D70" s="49"/>
      <c r="E70" s="49"/>
      <c r="F70" s="49"/>
      <c r="G70" s="49"/>
      <c r="H70" s="49"/>
      <c r="I70" s="42">
        <f t="shared" si="10"/>
        <v>0</v>
      </c>
    </row>
    <row r="71" spans="1:9" ht="21.75">
      <c r="A71" s="11" t="s">
        <v>19</v>
      </c>
      <c r="B71" s="16" t="s">
        <v>25</v>
      </c>
      <c r="C71" s="32">
        <f>SUM(C68:C70)</f>
        <v>0</v>
      </c>
      <c r="D71" s="32">
        <f aca="true" t="shared" si="12" ref="D71:I71">SUM(D68:D70)</f>
        <v>0</v>
      </c>
      <c r="E71" s="32">
        <f t="shared" si="12"/>
        <v>0</v>
      </c>
      <c r="F71" s="32">
        <f t="shared" si="12"/>
        <v>1200</v>
      </c>
      <c r="G71" s="32">
        <f t="shared" si="12"/>
        <v>488</v>
      </c>
      <c r="H71" s="32">
        <f t="shared" si="12"/>
        <v>488</v>
      </c>
      <c r="I71" s="32">
        <f t="shared" si="12"/>
        <v>0</v>
      </c>
    </row>
    <row r="72" spans="1:9" ht="12.75">
      <c r="A72" s="48">
        <v>230</v>
      </c>
      <c r="B72" s="38" t="s">
        <v>16</v>
      </c>
      <c r="C72" s="33"/>
      <c r="D72" s="33"/>
      <c r="E72" s="33"/>
      <c r="F72" s="33"/>
      <c r="G72" s="33"/>
      <c r="H72" s="33"/>
      <c r="I72" s="42">
        <f t="shared" si="10"/>
        <v>0</v>
      </c>
    </row>
    <row r="73" spans="1:9" ht="12.75">
      <c r="A73" s="48">
        <v>231</v>
      </c>
      <c r="B73" s="38" t="s">
        <v>17</v>
      </c>
      <c r="C73" s="33"/>
      <c r="D73" s="33"/>
      <c r="E73" s="33"/>
      <c r="F73" s="33"/>
      <c r="G73" s="33"/>
      <c r="H73" s="33"/>
      <c r="I73" s="42">
        <f t="shared" si="10"/>
        <v>0</v>
      </c>
    </row>
    <row r="74" spans="1:9" ht="12.75">
      <c r="A74" s="48">
        <v>232</v>
      </c>
      <c r="B74" s="38" t="s">
        <v>18</v>
      </c>
      <c r="C74" s="33"/>
      <c r="D74" s="33"/>
      <c r="E74" s="33"/>
      <c r="F74" s="33"/>
      <c r="G74" s="33"/>
      <c r="H74" s="33"/>
      <c r="I74" s="42">
        <f t="shared" si="10"/>
        <v>0</v>
      </c>
    </row>
    <row r="75" spans="1:9" ht="12.75">
      <c r="A75" s="11" t="s">
        <v>19</v>
      </c>
      <c r="B75" s="16" t="s">
        <v>26</v>
      </c>
      <c r="C75" s="32">
        <f aca="true" t="shared" si="13" ref="C75:H75">SUM(C72:C74)</f>
        <v>0</v>
      </c>
      <c r="D75" s="32">
        <f t="shared" si="13"/>
        <v>0</v>
      </c>
      <c r="E75" s="32">
        <f t="shared" si="13"/>
        <v>0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0">
        <f t="shared" si="10"/>
        <v>0</v>
      </c>
    </row>
    <row r="76" spans="1:9" ht="12.75">
      <c r="A76" s="20" t="s">
        <v>20</v>
      </c>
      <c r="B76" s="21" t="s">
        <v>32</v>
      </c>
      <c r="C76" s="34">
        <f>C71+C75</f>
        <v>0</v>
      </c>
      <c r="D76" s="34">
        <f aca="true" t="shared" si="14" ref="D76:I76">D71+D75</f>
        <v>0</v>
      </c>
      <c r="E76" s="34">
        <f t="shared" si="14"/>
        <v>0</v>
      </c>
      <c r="F76" s="34">
        <f t="shared" si="14"/>
        <v>1200</v>
      </c>
      <c r="G76" s="34">
        <f t="shared" si="14"/>
        <v>488</v>
      </c>
      <c r="H76" s="34">
        <f t="shared" si="14"/>
        <v>488</v>
      </c>
      <c r="I76" s="34">
        <f t="shared" si="14"/>
        <v>0</v>
      </c>
    </row>
    <row r="77" spans="1:9" ht="12.75">
      <c r="A77" s="147" t="s">
        <v>27</v>
      </c>
      <c r="B77" s="148"/>
      <c r="C77" s="35"/>
      <c r="D77" s="35"/>
      <c r="E77" s="35"/>
      <c r="F77" s="35"/>
      <c r="G77" s="35"/>
      <c r="H77" s="36"/>
      <c r="I77" s="41">
        <f t="shared" si="10"/>
        <v>0</v>
      </c>
    </row>
    <row r="78" spans="1:9" ht="13.5" thickBot="1">
      <c r="A78" s="145" t="s">
        <v>28</v>
      </c>
      <c r="B78" s="146"/>
      <c r="C78" s="37">
        <f aca="true" t="shared" si="15" ref="C78:H78">C67+C76</f>
        <v>34157</v>
      </c>
      <c r="D78" s="37">
        <f t="shared" si="15"/>
        <v>32828</v>
      </c>
      <c r="E78" s="37">
        <f t="shared" si="15"/>
        <v>32828</v>
      </c>
      <c r="F78" s="37">
        <f>F67+F76</f>
        <v>36058</v>
      </c>
      <c r="G78" s="37">
        <f t="shared" si="15"/>
        <v>11768</v>
      </c>
      <c r="H78" s="37">
        <f t="shared" si="15"/>
        <v>11376</v>
      </c>
      <c r="I78" s="30">
        <f t="shared" si="10"/>
        <v>392</v>
      </c>
    </row>
    <row r="79" spans="2:7" ht="12.75">
      <c r="B79" s="43" t="s">
        <v>40</v>
      </c>
      <c r="G79" s="7" t="s">
        <v>42</v>
      </c>
    </row>
    <row r="80" spans="2:7" ht="12.75">
      <c r="B80" s="44" t="s">
        <v>41</v>
      </c>
      <c r="C80" s="39"/>
      <c r="G80" s="7" t="s">
        <v>43</v>
      </c>
    </row>
  </sheetData>
  <sheetProtection/>
  <mergeCells count="15">
    <mergeCell ref="A5:A7"/>
    <mergeCell ref="B5:B7"/>
    <mergeCell ref="I6:I7"/>
    <mergeCell ref="A25:B25"/>
    <mergeCell ref="A26:B26"/>
    <mergeCell ref="A31:A33"/>
    <mergeCell ref="B31:B33"/>
    <mergeCell ref="I32:I33"/>
    <mergeCell ref="A78:B78"/>
    <mergeCell ref="A51:B51"/>
    <mergeCell ref="A52:B52"/>
    <mergeCell ref="A57:A59"/>
    <mergeCell ref="B57:B59"/>
    <mergeCell ref="I58:I59"/>
    <mergeCell ref="A77:B77"/>
  </mergeCells>
  <printOptions/>
  <pageMargins left="0.17" right="0.17" top="0.17" bottom="0.17" header="0.21" footer="0.3"/>
  <pageSetup horizontalDpi="600" verticalDpi="600" orientation="landscape" r:id="rId1"/>
  <ignoredErrors>
    <ignoredError sqref="F60:F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80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5" width="11.7109375" style="0" customWidth="1"/>
    <col min="6" max="6" width="12.140625" style="0" customWidth="1"/>
    <col min="7" max="7" width="11.140625" style="0" customWidth="1"/>
    <col min="8" max="8" width="11.7109375" style="0" customWidth="1"/>
    <col min="9" max="9" width="5.8515625" style="0" customWidth="1"/>
    <col min="10" max="10" width="14.57421875" style="0" bestFit="1" customWidth="1"/>
    <col min="11" max="11" width="16.00390625" style="0" bestFit="1" customWidth="1"/>
    <col min="12" max="12" width="14.7109375" style="0" customWidth="1"/>
    <col min="13" max="13" width="17.421875" style="0" bestFit="1" customWidth="1"/>
    <col min="14" max="14" width="17.57421875" style="0" bestFit="1" customWidth="1"/>
    <col min="15" max="15" width="16.28125" style="0" bestFit="1" customWidth="1"/>
    <col min="16" max="16" width="13.421875" style="0" bestFit="1" customWidth="1"/>
  </cols>
  <sheetData>
    <row r="2" spans="5:8" ht="15">
      <c r="E2" s="59" t="s">
        <v>62</v>
      </c>
      <c r="F2" s="59"/>
      <c r="H2" s="53"/>
    </row>
    <row r="3" spans="5:6" ht="12.75">
      <c r="E3" s="53" t="s">
        <v>60</v>
      </c>
      <c r="F3" s="53"/>
    </row>
    <row r="5" spans="2:14" ht="53.25" customHeight="1">
      <c r="B5" s="60" t="s">
        <v>46</v>
      </c>
      <c r="C5" s="61" t="s">
        <v>94</v>
      </c>
      <c r="D5" s="61" t="s">
        <v>96</v>
      </c>
      <c r="E5" s="61" t="s">
        <v>59</v>
      </c>
      <c r="F5" s="61" t="s">
        <v>97</v>
      </c>
      <c r="G5" s="68" t="s">
        <v>57</v>
      </c>
      <c r="H5" s="69" t="s">
        <v>54</v>
      </c>
      <c r="I5" s="62" t="s">
        <v>47</v>
      </c>
      <c r="J5">
        <v>231</v>
      </c>
      <c r="K5" s="66">
        <f>L5/12*4</f>
        <v>400000</v>
      </c>
      <c r="L5" s="51">
        <f>M5+N5</f>
        <v>1200000</v>
      </c>
      <c r="N5" s="52">
        <v>1200000</v>
      </c>
    </row>
    <row r="6" spans="2:14" ht="12.75">
      <c r="B6" s="63" t="s">
        <v>48</v>
      </c>
      <c r="C6" s="111">
        <f>D47</f>
        <v>17638000</v>
      </c>
      <c r="D6" s="111">
        <f>F47</f>
        <v>16823000</v>
      </c>
      <c r="E6" s="64">
        <f>17717000+2930000</f>
        <v>20647000</v>
      </c>
      <c r="F6" s="64">
        <f>E6+1740000+290000</f>
        <v>22677000</v>
      </c>
      <c r="G6" s="64">
        <v>6892607</v>
      </c>
      <c r="H6" s="74">
        <v>6502359</v>
      </c>
      <c r="I6" s="65">
        <f>H6/G6</f>
        <v>0.9433816551560245</v>
      </c>
      <c r="J6" s="66">
        <v>600</v>
      </c>
      <c r="K6" s="72">
        <f>L6/12*4</f>
        <v>6300666.666666667</v>
      </c>
      <c r="L6" s="66">
        <f>M6+N6</f>
        <v>18902000</v>
      </c>
      <c r="M6" s="52">
        <v>6650000</v>
      </c>
      <c r="N6" s="52">
        <v>12252000</v>
      </c>
    </row>
    <row r="7" spans="2:14" ht="12.75">
      <c r="B7" s="63" t="s">
        <v>49</v>
      </c>
      <c r="C7" s="111">
        <f>D48</f>
        <v>11478447</v>
      </c>
      <c r="D7" s="111">
        <f>F48</f>
        <v>12082431</v>
      </c>
      <c r="E7" s="64">
        <v>8000000</v>
      </c>
      <c r="F7" s="64">
        <f>E7</f>
        <v>8000000</v>
      </c>
      <c r="G7" s="110">
        <v>3007100</v>
      </c>
      <c r="H7" s="64">
        <v>3007013</v>
      </c>
      <c r="I7" s="65">
        <f>H7/G7</f>
        <v>0.9999710684712846</v>
      </c>
      <c r="J7" s="66">
        <v>601</v>
      </c>
      <c r="K7" s="72">
        <f>L7/12*4</f>
        <v>1042000</v>
      </c>
      <c r="L7" s="66">
        <f>M7+N7</f>
        <v>3126000</v>
      </c>
      <c r="M7" s="52">
        <v>2180000</v>
      </c>
      <c r="N7" s="52">
        <v>946000</v>
      </c>
    </row>
    <row r="8" spans="2:14" ht="12.75">
      <c r="B8" s="63" t="s">
        <v>50</v>
      </c>
      <c r="C8" s="111">
        <f>D49</f>
        <v>800000</v>
      </c>
      <c r="D8" s="111">
        <f>F49</f>
        <v>398000</v>
      </c>
      <c r="E8" s="64">
        <v>1200000</v>
      </c>
      <c r="F8" s="64">
        <f>E8</f>
        <v>1200000</v>
      </c>
      <c r="G8" s="110">
        <v>488000</v>
      </c>
      <c r="H8" s="64">
        <v>488000</v>
      </c>
      <c r="I8" s="65">
        <f>H8/G8</f>
        <v>1</v>
      </c>
      <c r="J8" s="70">
        <v>602</v>
      </c>
      <c r="K8" s="66">
        <f>L8/12*4</f>
        <v>3600000</v>
      </c>
      <c r="L8" s="66">
        <f>M8+N8</f>
        <v>10800000</v>
      </c>
      <c r="M8" s="52">
        <v>2800000</v>
      </c>
      <c r="N8" s="52">
        <v>8000000</v>
      </c>
    </row>
    <row r="9" spans="2:14" ht="12.75">
      <c r="B9" s="63" t="s">
        <v>20</v>
      </c>
      <c r="C9" s="111">
        <f aca="true" t="shared" si="0" ref="C9:H9">SUM(C6:C8)</f>
        <v>29916447</v>
      </c>
      <c r="D9" s="111">
        <f t="shared" si="0"/>
        <v>29303431</v>
      </c>
      <c r="E9" s="64">
        <f t="shared" si="0"/>
        <v>29847000</v>
      </c>
      <c r="F9" s="64">
        <f t="shared" si="0"/>
        <v>31877000</v>
      </c>
      <c r="G9" s="64">
        <f t="shared" si="0"/>
        <v>10387707</v>
      </c>
      <c r="H9" s="64">
        <f t="shared" si="0"/>
        <v>9997372</v>
      </c>
      <c r="I9" s="65">
        <f>H9/G9</f>
        <v>0.9624233721648098</v>
      </c>
      <c r="J9" s="66"/>
      <c r="K9" s="66"/>
      <c r="L9" s="72">
        <f>SUM(L5:L8)</f>
        <v>34028000</v>
      </c>
      <c r="M9" s="71">
        <f>SUM(M6:M8)</f>
        <v>11630000</v>
      </c>
      <c r="N9" s="71">
        <f>SUM(N5:N8)</f>
        <v>22398000</v>
      </c>
    </row>
    <row r="10" spans="11:14" ht="12.75">
      <c r="K10" s="66"/>
      <c r="L10" s="66"/>
      <c r="M10" s="52"/>
      <c r="N10" s="71"/>
    </row>
    <row r="11" spans="10:14" ht="12.75">
      <c r="J11" s="75"/>
      <c r="K11" s="66"/>
      <c r="M11" s="52"/>
      <c r="N11" s="52"/>
    </row>
    <row r="12" spans="11:14" ht="12.75">
      <c r="K12" s="66">
        <f>E6</f>
        <v>20647000</v>
      </c>
      <c r="L12">
        <f>17717000+2930000</f>
        <v>20647000</v>
      </c>
      <c r="M12" s="52"/>
      <c r="N12" s="52"/>
    </row>
    <row r="13" spans="5:12" ht="15">
      <c r="E13" s="59" t="s">
        <v>63</v>
      </c>
      <c r="F13" s="59"/>
      <c r="K13" s="73">
        <v>1740000</v>
      </c>
      <c r="L13" s="66">
        <f>K13+K14</f>
        <v>2030000</v>
      </c>
    </row>
    <row r="14" spans="5:11" ht="12.75">
      <c r="E14" s="53" t="s">
        <v>60</v>
      </c>
      <c r="F14" s="53"/>
      <c r="K14" s="73">
        <v>290000</v>
      </c>
    </row>
    <row r="16" spans="2:9" ht="44.25" customHeight="1">
      <c r="B16" s="60" t="s">
        <v>46</v>
      </c>
      <c r="C16" s="61" t="s">
        <v>94</v>
      </c>
      <c r="D16" s="61" t="s">
        <v>96</v>
      </c>
      <c r="E16" s="61" t="s">
        <v>59</v>
      </c>
      <c r="F16" s="61" t="s">
        <v>97</v>
      </c>
      <c r="G16" s="68" t="s">
        <v>55</v>
      </c>
      <c r="H16" s="69" t="s">
        <v>56</v>
      </c>
      <c r="I16" s="62" t="s">
        <v>47</v>
      </c>
    </row>
    <row r="17" spans="2:12" ht="12.75">
      <c r="B17" s="63" t="s">
        <v>48</v>
      </c>
      <c r="C17" s="111">
        <f>D58</f>
        <v>1386000</v>
      </c>
      <c r="D17" s="111">
        <f>F58</f>
        <v>1320000</v>
      </c>
      <c r="E17" s="64">
        <f>1185000+196000</f>
        <v>1381000</v>
      </c>
      <c r="F17" s="64">
        <f>E17</f>
        <v>1381000</v>
      </c>
      <c r="G17" s="64">
        <v>450060</v>
      </c>
      <c r="H17" s="64">
        <v>450058</v>
      </c>
      <c r="I17" s="65">
        <f>H17/G17</f>
        <v>0.9999955561480691</v>
      </c>
      <c r="J17" s="39"/>
      <c r="L17" s="52"/>
    </row>
    <row r="18" spans="2:14" ht="12.75">
      <c r="B18" s="63" t="s">
        <v>49</v>
      </c>
      <c r="C18" s="111">
        <f>D59</f>
        <v>4416000</v>
      </c>
      <c r="D18" s="111">
        <f>F59</f>
        <v>3932064</v>
      </c>
      <c r="E18" s="64">
        <v>2800000</v>
      </c>
      <c r="F18" s="64">
        <f>E18</f>
        <v>2800000</v>
      </c>
      <c r="G18" s="110">
        <v>930000</v>
      </c>
      <c r="H18" s="64">
        <v>929016</v>
      </c>
      <c r="I18" s="65">
        <f>H18/G18</f>
        <v>0.998941935483871</v>
      </c>
      <c r="J18" s="66"/>
      <c r="L18" s="52"/>
      <c r="N18" s="66"/>
    </row>
    <row r="19" spans="2:16" ht="12.75">
      <c r="B19" s="63" t="s">
        <v>50</v>
      </c>
      <c r="C19" s="111">
        <f>D60</f>
        <v>0</v>
      </c>
      <c r="D19" s="111">
        <f>F60</f>
        <v>0</v>
      </c>
      <c r="E19" s="64">
        <v>0</v>
      </c>
      <c r="F19" s="64"/>
      <c r="G19" s="64"/>
      <c r="H19" s="64"/>
      <c r="I19" s="98"/>
      <c r="J19" s="99"/>
      <c r="K19" s="99" t="s">
        <v>92</v>
      </c>
      <c r="L19" s="63" t="s">
        <v>90</v>
      </c>
      <c r="M19" s="63" t="s">
        <v>88</v>
      </c>
      <c r="N19" s="63" t="s">
        <v>91</v>
      </c>
      <c r="O19" s="63" t="s">
        <v>89</v>
      </c>
      <c r="P19" s="63" t="s">
        <v>88</v>
      </c>
    </row>
    <row r="20" spans="2:16" ht="12.75">
      <c r="B20" s="63" t="s">
        <v>20</v>
      </c>
      <c r="C20" s="111">
        <f aca="true" t="shared" si="1" ref="C20:H20">SUM(C17:C19)</f>
        <v>5802000</v>
      </c>
      <c r="D20" s="111">
        <f t="shared" si="1"/>
        <v>5252064</v>
      </c>
      <c r="E20" s="64">
        <f t="shared" si="1"/>
        <v>4181000</v>
      </c>
      <c r="F20" s="64">
        <f t="shared" si="1"/>
        <v>4181000</v>
      </c>
      <c r="G20" s="64">
        <f t="shared" si="1"/>
        <v>1380060</v>
      </c>
      <c r="H20" s="64">
        <f t="shared" si="1"/>
        <v>1379074</v>
      </c>
      <c r="I20" s="98">
        <f>H20/G20</f>
        <v>0.9992855383099285</v>
      </c>
      <c r="J20" s="63">
        <v>600</v>
      </c>
      <c r="K20" s="100">
        <v>450000</v>
      </c>
      <c r="L20" s="100">
        <v>206721</v>
      </c>
      <c r="M20" s="100">
        <f>L20+L24</f>
        <v>385656</v>
      </c>
      <c r="N20" s="100">
        <v>6200000</v>
      </c>
      <c r="O20" s="100">
        <v>2676288</v>
      </c>
      <c r="P20" s="108">
        <f>O20+O24+O25</f>
        <v>5571921</v>
      </c>
    </row>
    <row r="21" spans="10:16" ht="12.75">
      <c r="J21" s="63">
        <v>601</v>
      </c>
      <c r="K21" s="100">
        <v>180000</v>
      </c>
      <c r="L21" s="100">
        <v>48442</v>
      </c>
      <c r="M21" s="100">
        <f>L21+L25</f>
        <v>64404</v>
      </c>
      <c r="N21" s="100">
        <v>2000000</v>
      </c>
      <c r="O21" s="100">
        <v>430382</v>
      </c>
      <c r="P21" s="108">
        <f>O21+O26</f>
        <v>930438</v>
      </c>
    </row>
    <row r="22" spans="10:16" ht="12.75">
      <c r="J22" s="63">
        <v>602</v>
      </c>
      <c r="K22" s="100">
        <v>800000</v>
      </c>
      <c r="L22" s="100">
        <v>130475</v>
      </c>
      <c r="M22" s="100">
        <f>L22+L26</f>
        <v>561816</v>
      </c>
      <c r="N22" s="100">
        <v>2000000</v>
      </c>
      <c r="O22" s="100">
        <v>890360</v>
      </c>
      <c r="P22" s="108">
        <f>O22+O27</f>
        <v>3007013</v>
      </c>
    </row>
    <row r="23" spans="10:16" ht="12.75">
      <c r="J23" s="63"/>
      <c r="K23" s="99">
        <v>5</v>
      </c>
      <c r="L23" s="99"/>
      <c r="M23" s="101">
        <v>367200</v>
      </c>
      <c r="N23" s="106"/>
      <c r="O23" s="107"/>
      <c r="P23" s="108">
        <f>O28+O29</f>
        <v>488000</v>
      </c>
    </row>
    <row r="24" spans="10:16" ht="12.75">
      <c r="J24" s="63">
        <v>600</v>
      </c>
      <c r="K24" s="103">
        <v>735000</v>
      </c>
      <c r="L24" s="103">
        <v>178935</v>
      </c>
      <c r="M24" s="102">
        <f>M22+M23</f>
        <v>929016</v>
      </c>
      <c r="N24" s="100">
        <v>1740000</v>
      </c>
      <c r="O24" s="100">
        <v>2895633</v>
      </c>
      <c r="P24" s="105"/>
    </row>
    <row r="25" spans="5:16" ht="15">
      <c r="E25" s="59" t="s">
        <v>61</v>
      </c>
      <c r="F25" s="59"/>
      <c r="J25" s="63">
        <v>601</v>
      </c>
      <c r="K25" s="104">
        <v>16000</v>
      </c>
      <c r="L25" s="109">
        <v>15962</v>
      </c>
      <c r="M25" s="63"/>
      <c r="N25" s="100">
        <v>11517000</v>
      </c>
      <c r="O25" s="100">
        <v>0</v>
      </c>
      <c r="P25" s="105"/>
    </row>
    <row r="26" spans="5:16" ht="12.75">
      <c r="E26" t="s">
        <v>60</v>
      </c>
      <c r="J26" s="63">
        <v>602</v>
      </c>
      <c r="K26" s="103">
        <v>2000000</v>
      </c>
      <c r="L26" s="103">
        <v>431341</v>
      </c>
      <c r="M26" s="63"/>
      <c r="N26" s="100">
        <v>1222000</v>
      </c>
      <c r="O26" s="101">
        <v>500056</v>
      </c>
      <c r="P26" s="105"/>
    </row>
    <row r="27" spans="10:16" ht="12.75">
      <c r="J27" s="63">
        <v>231</v>
      </c>
      <c r="K27" s="63"/>
      <c r="L27" s="100"/>
      <c r="M27" s="63"/>
      <c r="N27" s="100">
        <v>6000000</v>
      </c>
      <c r="O27" s="101">
        <v>2116653</v>
      </c>
      <c r="P27" s="105"/>
    </row>
    <row r="28" spans="2:16" ht="42.75" customHeight="1">
      <c r="B28" s="60" t="s">
        <v>46</v>
      </c>
      <c r="C28" s="61" t="s">
        <v>94</v>
      </c>
      <c r="D28" s="61" t="s">
        <v>96</v>
      </c>
      <c r="E28" s="61" t="s">
        <v>58</v>
      </c>
      <c r="F28" s="61" t="s">
        <v>97</v>
      </c>
      <c r="G28" s="68" t="s">
        <v>57</v>
      </c>
      <c r="H28" s="69" t="s">
        <v>54</v>
      </c>
      <c r="I28" s="61" t="s">
        <v>47</v>
      </c>
      <c r="J28" s="63">
        <v>231</v>
      </c>
      <c r="K28" s="63"/>
      <c r="L28" s="100"/>
      <c r="M28" s="63"/>
      <c r="N28" s="100">
        <v>500000</v>
      </c>
      <c r="O28" s="100">
        <v>398000</v>
      </c>
      <c r="P28" s="63"/>
    </row>
    <row r="29" spans="2:16" ht="12.75">
      <c r="B29" s="63" t="s">
        <v>48</v>
      </c>
      <c r="C29" s="111">
        <f aca="true" t="shared" si="2" ref="C29:H30">C6+C17</f>
        <v>19024000</v>
      </c>
      <c r="D29" s="111">
        <f t="shared" si="2"/>
        <v>18143000</v>
      </c>
      <c r="E29" s="64">
        <f t="shared" si="2"/>
        <v>22028000</v>
      </c>
      <c r="F29" s="64">
        <f t="shared" si="2"/>
        <v>24058000</v>
      </c>
      <c r="G29" s="64">
        <f t="shared" si="2"/>
        <v>7342667</v>
      </c>
      <c r="H29" s="64">
        <f t="shared" si="2"/>
        <v>6952417</v>
      </c>
      <c r="I29" s="65">
        <f>H29/G29</f>
        <v>0.9468517365692874</v>
      </c>
      <c r="J29" s="63"/>
      <c r="K29" s="63"/>
      <c r="L29" s="100"/>
      <c r="M29" s="100"/>
      <c r="N29" s="100">
        <v>700000</v>
      </c>
      <c r="O29" s="100">
        <v>90000</v>
      </c>
      <c r="P29" s="63"/>
    </row>
    <row r="30" spans="2:15" ht="12.75">
      <c r="B30" s="63" t="s">
        <v>49</v>
      </c>
      <c r="C30" s="111">
        <f t="shared" si="2"/>
        <v>15894447</v>
      </c>
      <c r="D30" s="111">
        <f t="shared" si="2"/>
        <v>16014495</v>
      </c>
      <c r="E30" s="64">
        <f t="shared" si="2"/>
        <v>10800000</v>
      </c>
      <c r="F30" s="64">
        <f t="shared" si="2"/>
        <v>10800000</v>
      </c>
      <c r="G30" s="64">
        <f t="shared" si="2"/>
        <v>3937100</v>
      </c>
      <c r="H30" s="64">
        <f t="shared" si="2"/>
        <v>3936029</v>
      </c>
      <c r="I30" s="65">
        <f>H30/G30</f>
        <v>0.9997279723654466</v>
      </c>
      <c r="M30" s="52"/>
      <c r="N30" s="52"/>
      <c r="O30" s="52">
        <f>SUM(O20:O29)</f>
        <v>9997372</v>
      </c>
    </row>
    <row r="31" spans="2:16" ht="12.75">
      <c r="B31" s="63" t="s">
        <v>50</v>
      </c>
      <c r="C31" s="111">
        <f>C8+C19</f>
        <v>800000</v>
      </c>
      <c r="D31" s="111">
        <f>D8+D19</f>
        <v>398000</v>
      </c>
      <c r="E31" s="64">
        <f>E8+E19</f>
        <v>1200000</v>
      </c>
      <c r="F31" s="64">
        <f>F8+F19</f>
        <v>1200000</v>
      </c>
      <c r="G31" s="64">
        <f>G8</f>
        <v>488000</v>
      </c>
      <c r="H31" s="64">
        <f>H8</f>
        <v>488000</v>
      </c>
      <c r="I31" s="65">
        <f>H31/G31</f>
        <v>1</v>
      </c>
      <c r="J31" s="51">
        <f>K20+K21+K24+K25</f>
        <v>1381000</v>
      </c>
      <c r="K31" s="66"/>
      <c r="L31" s="63"/>
      <c r="M31" s="100">
        <v>8130</v>
      </c>
      <c r="N31" s="100">
        <v>8250</v>
      </c>
      <c r="O31" s="52"/>
      <c r="P31" s="51">
        <f>P20+P21</f>
        <v>6502359</v>
      </c>
    </row>
    <row r="32" spans="2:15" ht="12.75">
      <c r="B32" s="63" t="s">
        <v>20</v>
      </c>
      <c r="C32" s="111">
        <f aca="true" t="shared" si="3" ref="C32:H32">SUM(C29:C31)</f>
        <v>35718447</v>
      </c>
      <c r="D32" s="111">
        <f t="shared" si="3"/>
        <v>34555495</v>
      </c>
      <c r="E32" s="64">
        <f t="shared" si="3"/>
        <v>34028000</v>
      </c>
      <c r="F32" s="64">
        <f t="shared" si="3"/>
        <v>36058000</v>
      </c>
      <c r="G32" s="64">
        <f t="shared" si="3"/>
        <v>11767767</v>
      </c>
      <c r="H32" s="64">
        <f t="shared" si="3"/>
        <v>11376446</v>
      </c>
      <c r="I32" s="65">
        <f>H32/G32</f>
        <v>0.9667463674289268</v>
      </c>
      <c r="J32" s="73">
        <f>J31/12*4</f>
        <v>460333.3333333333</v>
      </c>
      <c r="L32" s="105" t="s">
        <v>93</v>
      </c>
      <c r="M32" s="100">
        <f>M20+M21</f>
        <v>450060</v>
      </c>
      <c r="N32" s="100">
        <f>P20+P21</f>
        <v>6502359</v>
      </c>
      <c r="O32" s="52"/>
    </row>
    <row r="33" spans="7:15" ht="12.75">
      <c r="G33" s="67"/>
      <c r="J33" s="51">
        <f>K22+K26</f>
        <v>2800000</v>
      </c>
      <c r="K33" s="66"/>
      <c r="L33" s="105">
        <v>602</v>
      </c>
      <c r="M33" s="100">
        <f>M22+M23</f>
        <v>929016</v>
      </c>
      <c r="N33" s="100">
        <f>P22</f>
        <v>3007013</v>
      </c>
      <c r="O33" s="52"/>
    </row>
    <row r="34" spans="2:15" ht="12.75">
      <c r="B34" s="43" t="s">
        <v>40</v>
      </c>
      <c r="C34" s="43"/>
      <c r="D34" s="43"/>
      <c r="G34" s="4"/>
      <c r="H34" s="7" t="s">
        <v>42</v>
      </c>
      <c r="I34" s="4"/>
      <c r="J34" s="73">
        <f>J33/12*4</f>
        <v>933333.3333333334</v>
      </c>
      <c r="L34" s="105">
        <v>231</v>
      </c>
      <c r="M34" s="100"/>
      <c r="N34" s="100">
        <f>P23</f>
        <v>488000</v>
      </c>
      <c r="O34" s="52"/>
    </row>
    <row r="35" spans="2:15" ht="12.75">
      <c r="B35" s="44" t="s">
        <v>41</v>
      </c>
      <c r="C35" s="44"/>
      <c r="D35" s="44"/>
      <c r="E35" s="39"/>
      <c r="F35" s="39"/>
      <c r="G35" s="4"/>
      <c r="H35" s="7" t="s">
        <v>43</v>
      </c>
      <c r="I35" s="4"/>
      <c r="M35" s="52">
        <f>SUM(M32:M34)</f>
        <v>1379076</v>
      </c>
      <c r="N35" s="52">
        <f>SUM(N32:N34)</f>
        <v>9997372</v>
      </c>
      <c r="O35" s="52"/>
    </row>
    <row r="36" spans="10:15" ht="12.75">
      <c r="J36" s="66"/>
      <c r="M36" s="52"/>
      <c r="N36" s="52"/>
      <c r="O36" s="52"/>
    </row>
    <row r="37" spans="7:15" ht="12.75">
      <c r="G37" s="66"/>
      <c r="J37" s="66"/>
      <c r="M37" s="52"/>
      <c r="N37" s="52">
        <f>M35+N35</f>
        <v>11376448</v>
      </c>
      <c r="O37" s="52"/>
    </row>
    <row r="38" spans="13:15" ht="12.75">
      <c r="M38" s="52"/>
      <c r="N38" s="52"/>
      <c r="O38" s="52"/>
    </row>
    <row r="42" ht="44.25" customHeight="1"/>
    <row r="43" spans="4:6" ht="15">
      <c r="D43" s="59" t="s">
        <v>98</v>
      </c>
      <c r="F43" s="53" t="s">
        <v>99</v>
      </c>
    </row>
    <row r="46" spans="2:7" ht="63.75">
      <c r="B46" s="60" t="s">
        <v>46</v>
      </c>
      <c r="C46" s="60"/>
      <c r="D46" s="61" t="s">
        <v>94</v>
      </c>
      <c r="E46" s="68" t="s">
        <v>100</v>
      </c>
      <c r="F46" s="69" t="s">
        <v>101</v>
      </c>
      <c r="G46" s="62" t="s">
        <v>47</v>
      </c>
    </row>
    <row r="47" spans="2:7" ht="12.75">
      <c r="B47" s="63" t="s">
        <v>48</v>
      </c>
      <c r="C47" s="63"/>
      <c r="D47" s="64">
        <v>17638000</v>
      </c>
      <c r="E47" s="64">
        <v>17638000</v>
      </c>
      <c r="F47" s="64">
        <v>16823000</v>
      </c>
      <c r="G47" s="65">
        <f>F47/E47</f>
        <v>0.9537929470461504</v>
      </c>
    </row>
    <row r="48" spans="2:7" ht="12.75">
      <c r="B48" s="63" t="s">
        <v>49</v>
      </c>
      <c r="C48" s="63"/>
      <c r="D48" s="64">
        <f>'[57]GUsht 18'!$P$12</f>
        <v>11478447</v>
      </c>
      <c r="E48" s="64">
        <v>12729000</v>
      </c>
      <c r="F48" s="64">
        <v>12082431</v>
      </c>
      <c r="G48" s="65">
        <f>F48/E48</f>
        <v>0.9492050436012256</v>
      </c>
    </row>
    <row r="49" spans="2:7" ht="12.75">
      <c r="B49" s="63" t="s">
        <v>50</v>
      </c>
      <c r="C49" s="63"/>
      <c r="D49" s="64">
        <v>800000</v>
      </c>
      <c r="E49" s="64">
        <v>400000</v>
      </c>
      <c r="F49" s="64">
        <v>398000</v>
      </c>
      <c r="G49" s="65">
        <f>F49/E49</f>
        <v>0.995</v>
      </c>
    </row>
    <row r="50" spans="2:7" ht="12.75">
      <c r="B50" s="63" t="s">
        <v>20</v>
      </c>
      <c r="C50" s="63"/>
      <c r="D50" s="64">
        <f>SUM(D47:D49)</f>
        <v>29916447</v>
      </c>
      <c r="E50" s="64">
        <f>SUM(E47:E49)</f>
        <v>30767000</v>
      </c>
      <c r="F50" s="64">
        <f>SUM(F47:F49)</f>
        <v>29303431</v>
      </c>
      <c r="G50" s="65">
        <f>F50/E50</f>
        <v>0.9524305587155069</v>
      </c>
    </row>
    <row r="54" spans="4:6" ht="15">
      <c r="D54" s="59" t="s">
        <v>102</v>
      </c>
      <c r="F54" t="s">
        <v>103</v>
      </c>
    </row>
    <row r="57" spans="2:7" ht="63.75">
      <c r="B57" s="60" t="s">
        <v>46</v>
      </c>
      <c r="C57" s="60"/>
      <c r="D57" s="61" t="s">
        <v>94</v>
      </c>
      <c r="E57" s="68" t="s">
        <v>100</v>
      </c>
      <c r="F57" s="69" t="s">
        <v>104</v>
      </c>
      <c r="G57" s="62" t="s">
        <v>47</v>
      </c>
    </row>
    <row r="58" spans="2:7" ht="12.75">
      <c r="B58" s="63" t="s">
        <v>48</v>
      </c>
      <c r="C58" s="63"/>
      <c r="D58" s="64">
        <v>1386000</v>
      </c>
      <c r="E58" s="64">
        <v>1344000</v>
      </c>
      <c r="F58" s="64">
        <v>1320000</v>
      </c>
      <c r="G58" s="65">
        <f>F58/E58</f>
        <v>0.9821428571428571</v>
      </c>
    </row>
    <row r="59" spans="2:7" ht="12.75">
      <c r="B59" s="63" t="s">
        <v>49</v>
      </c>
      <c r="C59" s="63"/>
      <c r="D59" s="64">
        <v>4416000</v>
      </c>
      <c r="E59" s="64">
        <f>4416000+42000</f>
        <v>4458000</v>
      </c>
      <c r="F59" s="64">
        <f>'[58]janar-Dhjetor  2018'!$Q$38</f>
        <v>3932064</v>
      </c>
      <c r="G59" s="65">
        <f>F59/E59</f>
        <v>0.8820242261103634</v>
      </c>
    </row>
    <row r="60" spans="2:7" ht="12.75">
      <c r="B60" s="63" t="s">
        <v>50</v>
      </c>
      <c r="C60" s="63"/>
      <c r="D60" s="64"/>
      <c r="E60" s="64"/>
      <c r="F60" s="64"/>
      <c r="G60" s="65"/>
    </row>
    <row r="61" spans="2:7" ht="12.75">
      <c r="B61" s="63" t="s">
        <v>20</v>
      </c>
      <c r="C61" s="63"/>
      <c r="D61" s="64">
        <f>SUM(D58:D60)</f>
        <v>5802000</v>
      </c>
      <c r="E61" s="64">
        <f>SUM(E58:E60)</f>
        <v>5802000</v>
      </c>
      <c r="F61" s="64">
        <f>SUM(F58:F60)</f>
        <v>5252064</v>
      </c>
      <c r="G61" s="65">
        <f>F61/E61</f>
        <v>0.9052161323681489</v>
      </c>
    </row>
    <row r="66" spans="4:6" ht="15">
      <c r="D66" s="59" t="s">
        <v>98</v>
      </c>
      <c r="F66" t="s">
        <v>103</v>
      </c>
    </row>
    <row r="69" spans="2:7" ht="63.75">
      <c r="B69" s="60" t="s">
        <v>46</v>
      </c>
      <c r="C69" s="60"/>
      <c r="D69" s="61" t="s">
        <v>94</v>
      </c>
      <c r="E69" s="68" t="s">
        <v>100</v>
      </c>
      <c r="F69" s="69" t="s">
        <v>105</v>
      </c>
      <c r="G69" s="62" t="s">
        <v>47</v>
      </c>
    </row>
    <row r="70" spans="2:7" ht="12.75">
      <c r="B70" s="63" t="s">
        <v>48</v>
      </c>
      <c r="C70" s="63"/>
      <c r="D70" s="64">
        <f aca="true" t="shared" si="4" ref="D70:F71">D47+D58</f>
        <v>19024000</v>
      </c>
      <c r="E70" s="64">
        <f t="shared" si="4"/>
        <v>18982000</v>
      </c>
      <c r="F70" s="64">
        <f>F47+F58</f>
        <v>18143000</v>
      </c>
      <c r="G70" s="65">
        <f>F70/E70</f>
        <v>0.955800231798546</v>
      </c>
    </row>
    <row r="71" spans="2:7" ht="12.75">
      <c r="B71" s="63" t="s">
        <v>49</v>
      </c>
      <c r="C71" s="63"/>
      <c r="D71" s="64">
        <f t="shared" si="4"/>
        <v>15894447</v>
      </c>
      <c r="E71" s="64">
        <f t="shared" si="4"/>
        <v>17187000</v>
      </c>
      <c r="F71" s="64">
        <f t="shared" si="4"/>
        <v>16014495</v>
      </c>
      <c r="G71" s="65">
        <f>F71/E71</f>
        <v>0.9317795426776052</v>
      </c>
    </row>
    <row r="72" spans="2:7" ht="12.75">
      <c r="B72" s="63" t="s">
        <v>50</v>
      </c>
      <c r="C72" s="63"/>
      <c r="D72" s="64">
        <f>D49+D60</f>
        <v>800000</v>
      </c>
      <c r="E72" s="64">
        <f>E49</f>
        <v>400000</v>
      </c>
      <c r="F72" s="64">
        <f>F49</f>
        <v>398000</v>
      </c>
      <c r="G72" s="65">
        <f>F72/E72</f>
        <v>0.995</v>
      </c>
    </row>
    <row r="73" spans="2:7" ht="12.75">
      <c r="B73" s="63" t="s">
        <v>20</v>
      </c>
      <c r="C73" s="63"/>
      <c r="D73" s="64">
        <f>SUM(D70:D72)</f>
        <v>35718447</v>
      </c>
      <c r="E73" s="64">
        <f>SUM(E70:E72)</f>
        <v>36569000</v>
      </c>
      <c r="F73" s="64">
        <f>SUM(F70:F72)</f>
        <v>34555495</v>
      </c>
      <c r="G73" s="65">
        <f>F73/E73</f>
        <v>0.9449395662993245</v>
      </c>
    </row>
    <row r="74" ht="12.75">
      <c r="E74" s="67"/>
    </row>
    <row r="75" spans="2:7" ht="12.75">
      <c r="B75" s="43" t="s">
        <v>40</v>
      </c>
      <c r="C75" s="43"/>
      <c r="E75" s="4"/>
      <c r="F75" s="7" t="s">
        <v>42</v>
      </c>
      <c r="G75" s="4"/>
    </row>
    <row r="76" spans="2:7" ht="12.75">
      <c r="B76" s="44" t="s">
        <v>41</v>
      </c>
      <c r="C76" s="44"/>
      <c r="D76" s="39"/>
      <c r="E76" s="4"/>
      <c r="F76" s="7" t="s">
        <v>43</v>
      </c>
      <c r="G76" s="4"/>
    </row>
    <row r="79" ht="12.75">
      <c r="F79">
        <v>34157540</v>
      </c>
    </row>
    <row r="80" ht="12.75">
      <c r="F80" s="66">
        <f>F73-F79</f>
        <v>397955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140625" style="0" customWidth="1"/>
    <col min="4" max="4" width="26.00390625" style="0" customWidth="1"/>
  </cols>
  <sheetData>
    <row r="3" spans="2:12" s="76" customFormat="1" ht="12">
      <c r="B3" s="77" t="s">
        <v>70</v>
      </c>
      <c r="C3" s="78"/>
      <c r="L3" s="79" t="e">
        <f>#REF!+#REF!</f>
        <v>#REF!</v>
      </c>
    </row>
    <row r="4" spans="2:4" s="76" customFormat="1" ht="12.75">
      <c r="B4" s="80" t="s">
        <v>71</v>
      </c>
      <c r="C4" s="80"/>
      <c r="D4" s="81">
        <f>'[56]Ditari i Bankes'!$K$36</f>
        <v>1122051</v>
      </c>
    </row>
    <row r="5" spans="2:4" s="76" customFormat="1" ht="12.75">
      <c r="B5" s="80" t="s">
        <v>72</v>
      </c>
      <c r="C5" s="80"/>
      <c r="D5" s="81">
        <f>'[56]Ditari i Bankes'!$L$36</f>
        <v>73560</v>
      </c>
    </row>
    <row r="6" spans="2:4" s="76" customFormat="1" ht="12.75">
      <c r="B6" s="80" t="s">
        <v>73</v>
      </c>
      <c r="C6" s="80"/>
      <c r="D6" s="81">
        <f>'[56]Ditari i Bankes'!$M$36</f>
        <v>329734</v>
      </c>
    </row>
    <row r="7" spans="2:7" s="76" customFormat="1" ht="12.75">
      <c r="B7" s="80" t="s">
        <v>74</v>
      </c>
      <c r="C7" s="80"/>
      <c r="D7" s="81">
        <f>'[56]Ditari i Bankes'!$N$36</f>
        <v>45760</v>
      </c>
      <c r="G7" s="79"/>
    </row>
    <row r="8" spans="2:7" s="76" customFormat="1" ht="12.75">
      <c r="B8" s="80"/>
      <c r="C8" s="80"/>
      <c r="D8" s="82"/>
      <c r="G8" s="79"/>
    </row>
    <row r="9" s="164" customFormat="1" ht="12.75">
      <c r="A9" s="163"/>
    </row>
    <row r="10" spans="2:4" s="76" customFormat="1" ht="12.75">
      <c r="B10" s="83">
        <v>467</v>
      </c>
      <c r="C10" s="83"/>
      <c r="D10" s="84">
        <f>D12+D13+D14+D15+D16+D17+D18+D19</f>
        <v>1937137</v>
      </c>
    </row>
    <row r="11" spans="2:4" s="76" customFormat="1" ht="12.75">
      <c r="B11" s="85" t="s">
        <v>75</v>
      </c>
      <c r="C11" s="86"/>
      <c r="D11" s="87"/>
    </row>
    <row r="12" spans="2:6" s="76" customFormat="1" ht="12.75">
      <c r="B12" s="88">
        <v>6022001</v>
      </c>
      <c r="C12" s="89" t="s">
        <v>76</v>
      </c>
      <c r="D12" s="81">
        <v>63951</v>
      </c>
      <c r="E12" s="79"/>
      <c r="F12" s="79"/>
    </row>
    <row r="13" spans="2:4" s="76" customFormat="1" ht="12.75">
      <c r="B13" s="88">
        <v>6022002</v>
      </c>
      <c r="C13" s="89" t="s">
        <v>53</v>
      </c>
      <c r="D13" s="81">
        <v>26986</v>
      </c>
    </row>
    <row r="14" spans="2:4" s="76" customFormat="1" ht="12.75">
      <c r="B14" s="88">
        <v>6029099</v>
      </c>
      <c r="C14" s="89" t="s">
        <v>77</v>
      </c>
      <c r="D14" s="81">
        <v>272000</v>
      </c>
    </row>
    <row r="15" spans="2:8" s="76" customFormat="1" ht="12.75">
      <c r="B15" s="88">
        <v>6029099</v>
      </c>
      <c r="C15" s="89" t="s">
        <v>78</v>
      </c>
      <c r="D15" s="81">
        <v>269450</v>
      </c>
      <c r="H15" s="90"/>
    </row>
    <row r="16" spans="2:5" s="76" customFormat="1" ht="12.75">
      <c r="B16" s="91">
        <v>6029099</v>
      </c>
      <c r="C16" s="89" t="s">
        <v>79</v>
      </c>
      <c r="D16" s="81">
        <v>244800</v>
      </c>
      <c r="E16" s="79"/>
    </row>
    <row r="17" spans="2:4" s="76" customFormat="1" ht="12.75">
      <c r="B17" s="91">
        <v>6029099</v>
      </c>
      <c r="C17" s="89" t="s">
        <v>80</v>
      </c>
      <c r="D17" s="81">
        <v>249050</v>
      </c>
    </row>
    <row r="18" spans="2:5" s="76" customFormat="1" ht="12.75">
      <c r="B18" s="91">
        <v>6029099</v>
      </c>
      <c r="C18" s="89" t="s">
        <v>81</v>
      </c>
      <c r="D18" s="81">
        <v>20400</v>
      </c>
      <c r="E18" s="79"/>
    </row>
    <row r="19" spans="2:6" s="76" customFormat="1" ht="12.75">
      <c r="B19" s="91">
        <v>6029099</v>
      </c>
      <c r="C19" s="89" t="s">
        <v>82</v>
      </c>
      <c r="D19" s="81">
        <v>790500</v>
      </c>
      <c r="F19" s="92"/>
    </row>
    <row r="20" spans="2:6" s="76" customFormat="1" ht="12.75">
      <c r="B20" s="93">
        <v>4420</v>
      </c>
      <c r="C20" s="93"/>
      <c r="D20" s="84">
        <f>D21+D22+D23</f>
        <v>434700</v>
      </c>
      <c r="E20" s="79"/>
      <c r="F20" s="92"/>
    </row>
    <row r="21" spans="2:8" s="76" customFormat="1" ht="12.75">
      <c r="B21" s="80" t="s">
        <v>83</v>
      </c>
      <c r="C21" s="80"/>
      <c r="D21" s="81">
        <f>47550+43200+43950+3600</f>
        <v>138300</v>
      </c>
      <c r="F21" s="92"/>
      <c r="H21" s="79"/>
    </row>
    <row r="22" spans="2:6" s="76" customFormat="1" ht="12.75">
      <c r="B22" s="80" t="s">
        <v>84</v>
      </c>
      <c r="C22" s="80"/>
      <c r="D22" s="81">
        <f>48000+139500</f>
        <v>187500</v>
      </c>
      <c r="F22" s="92"/>
    </row>
    <row r="23" spans="2:6" s="76" customFormat="1" ht="12.75">
      <c r="B23" s="80" t="s">
        <v>85</v>
      </c>
      <c r="C23" s="80"/>
      <c r="D23" s="81">
        <f>'[56]Ditari i Bankes'!$O$36</f>
        <v>108900</v>
      </c>
      <c r="F23" s="92"/>
    </row>
    <row r="24" spans="2:6" s="76" customFormat="1" ht="12.75">
      <c r="B24" s="80"/>
      <c r="C24" s="80"/>
      <c r="D24" s="81"/>
      <c r="F24" s="92"/>
    </row>
    <row r="25" spans="2:6" s="76" customFormat="1" ht="12.75">
      <c r="B25" s="94" t="s">
        <v>86</v>
      </c>
      <c r="C25" s="94"/>
      <c r="D25" s="95"/>
      <c r="F25" s="92"/>
    </row>
    <row r="26" spans="2:4" s="76" customFormat="1" ht="12.75">
      <c r="B26" s="96" t="s">
        <v>87</v>
      </c>
      <c r="C26" s="96"/>
      <c r="D26" s="97">
        <v>398000</v>
      </c>
    </row>
    <row r="27" s="76" customFormat="1" ht="12"/>
    <row r="28" s="76" customFormat="1" ht="12"/>
  </sheetData>
  <sheetProtection/>
  <mergeCells count="1">
    <mergeCell ref="A9:IV9"/>
  </mergeCells>
  <printOptions/>
  <pageMargins left="0.17" right="0.17" top="0.33" bottom="0.26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4">
      <selection activeCell="H29" sqref="H29"/>
    </sheetView>
  </sheetViews>
  <sheetFormatPr defaultColWidth="9.140625" defaultRowHeight="12.75"/>
  <cols>
    <col min="2" max="2" width="33.00390625" style="0" customWidth="1"/>
    <col min="3" max="3" width="14.421875" style="4" bestFit="1" customWidth="1"/>
    <col min="8" max="8" width="13.7109375" style="0" customWidth="1"/>
  </cols>
  <sheetData>
    <row r="3" spans="1:11" ht="15.75">
      <c r="A3" s="112" t="s">
        <v>107</v>
      </c>
      <c r="B3" s="113"/>
      <c r="C3" s="114"/>
      <c r="D3" s="113"/>
      <c r="E3" s="113"/>
      <c r="F3" s="113"/>
      <c r="G3" s="115"/>
      <c r="H3" s="115"/>
      <c r="I3" s="115"/>
      <c r="J3" s="113"/>
      <c r="K3" s="113"/>
    </row>
    <row r="4" spans="1:11" ht="12.75">
      <c r="A4" s="116" t="s">
        <v>108</v>
      </c>
      <c r="B4" s="117"/>
      <c r="C4" s="118"/>
      <c r="D4" s="117"/>
      <c r="E4" s="117"/>
      <c r="F4" s="117"/>
      <c r="G4" s="119"/>
      <c r="H4" s="119"/>
      <c r="I4" s="119"/>
      <c r="J4" s="117"/>
      <c r="K4" s="117"/>
    </row>
    <row r="5" spans="1:11" ht="12.75">
      <c r="A5" s="116"/>
      <c r="B5" s="117"/>
      <c r="C5" s="118"/>
      <c r="D5" s="117"/>
      <c r="E5" s="117"/>
      <c r="F5" s="117"/>
      <c r="G5" s="119"/>
      <c r="H5" s="119"/>
      <c r="I5" s="119"/>
      <c r="J5" s="117"/>
      <c r="K5" s="117"/>
    </row>
    <row r="6" spans="1:11" ht="12.75">
      <c r="A6" s="120" t="s">
        <v>109</v>
      </c>
      <c r="B6" s="121"/>
      <c r="C6" s="122"/>
      <c r="D6" s="121"/>
      <c r="E6" s="121"/>
      <c r="F6" s="121"/>
      <c r="G6" s="123"/>
      <c r="H6" s="123"/>
      <c r="I6" s="123"/>
      <c r="J6" s="121"/>
      <c r="K6" s="121"/>
    </row>
    <row r="7" spans="1:11" ht="13.5" thickBot="1">
      <c r="A7" s="124"/>
      <c r="B7" s="124"/>
      <c r="C7" s="125"/>
      <c r="D7" s="124"/>
      <c r="E7" s="126"/>
      <c r="F7" s="126"/>
      <c r="G7" s="127"/>
      <c r="H7" s="127"/>
      <c r="I7" s="127"/>
      <c r="J7" s="124"/>
      <c r="K7" s="124"/>
    </row>
    <row r="8" spans="1:11" ht="33.75">
      <c r="A8" s="181" t="s">
        <v>110</v>
      </c>
      <c r="B8" s="183" t="s">
        <v>111</v>
      </c>
      <c r="C8" s="128" t="s">
        <v>112</v>
      </c>
      <c r="D8" s="128" t="s">
        <v>113</v>
      </c>
      <c r="E8" s="128" t="s">
        <v>114</v>
      </c>
      <c r="F8" s="128"/>
      <c r="G8" s="183" t="s">
        <v>115</v>
      </c>
      <c r="H8" s="183" t="s">
        <v>116</v>
      </c>
      <c r="I8" s="183" t="s">
        <v>117</v>
      </c>
      <c r="J8" s="183" t="s">
        <v>118</v>
      </c>
      <c r="K8" s="178" t="s">
        <v>119</v>
      </c>
    </row>
    <row r="9" spans="1:11" ht="12.75">
      <c r="A9" s="182"/>
      <c r="B9" s="180"/>
      <c r="C9" s="129" t="s">
        <v>120</v>
      </c>
      <c r="D9" s="129" t="s">
        <v>121</v>
      </c>
      <c r="E9" s="129" t="s">
        <v>121</v>
      </c>
      <c r="F9" s="180" t="s">
        <v>122</v>
      </c>
      <c r="G9" s="180"/>
      <c r="H9" s="180"/>
      <c r="I9" s="180"/>
      <c r="J9" s="180"/>
      <c r="K9" s="179"/>
    </row>
    <row r="10" spans="1:11" ht="59.25" customHeight="1" thickBot="1">
      <c r="A10" s="182"/>
      <c r="B10" s="180"/>
      <c r="C10" s="129" t="s">
        <v>123</v>
      </c>
      <c r="D10" s="129" t="s">
        <v>123</v>
      </c>
      <c r="E10" s="129" t="s">
        <v>123</v>
      </c>
      <c r="F10" s="180"/>
      <c r="G10" s="180"/>
      <c r="H10" s="180"/>
      <c r="I10" s="180"/>
      <c r="J10" s="180"/>
      <c r="K10" s="179"/>
    </row>
    <row r="11" spans="1:11" ht="33.75">
      <c r="A11" s="181" t="s">
        <v>110</v>
      </c>
      <c r="B11" s="183" t="s">
        <v>111</v>
      </c>
      <c r="C11" s="128" t="s">
        <v>112</v>
      </c>
      <c r="D11" s="128" t="s">
        <v>113</v>
      </c>
      <c r="E11" s="128" t="s">
        <v>114</v>
      </c>
      <c r="F11" s="128"/>
      <c r="G11" s="183" t="s">
        <v>124</v>
      </c>
      <c r="H11" s="183" t="s">
        <v>116</v>
      </c>
      <c r="I11" s="183" t="s">
        <v>117</v>
      </c>
      <c r="J11" s="183" t="s">
        <v>118</v>
      </c>
      <c r="K11" s="178" t="s">
        <v>119</v>
      </c>
    </row>
    <row r="12" spans="1:11" ht="12.75">
      <c r="A12" s="182"/>
      <c r="B12" s="180"/>
      <c r="C12" s="129" t="s">
        <v>120</v>
      </c>
      <c r="D12" s="129" t="s">
        <v>121</v>
      </c>
      <c r="E12" s="129" t="s">
        <v>121</v>
      </c>
      <c r="F12" s="180" t="s">
        <v>122</v>
      </c>
      <c r="G12" s="180"/>
      <c r="H12" s="180"/>
      <c r="I12" s="180"/>
      <c r="J12" s="180"/>
      <c r="K12" s="179"/>
    </row>
    <row r="13" spans="1:11" ht="12.75">
      <c r="A13" s="182"/>
      <c r="B13" s="180"/>
      <c r="C13" s="129" t="s">
        <v>123</v>
      </c>
      <c r="D13" s="129" t="s">
        <v>123</v>
      </c>
      <c r="E13" s="129" t="s">
        <v>123</v>
      </c>
      <c r="F13" s="180"/>
      <c r="G13" s="180"/>
      <c r="H13" s="180"/>
      <c r="I13" s="180"/>
      <c r="J13" s="180"/>
      <c r="K13" s="179"/>
    </row>
    <row r="14" spans="1:11" ht="30">
      <c r="A14" s="130"/>
      <c r="B14" s="131" t="s">
        <v>125</v>
      </c>
      <c r="C14" s="132">
        <v>400</v>
      </c>
      <c r="D14" s="133">
        <v>2018</v>
      </c>
      <c r="E14" s="133">
        <v>2018</v>
      </c>
      <c r="F14" s="134" t="s">
        <v>126</v>
      </c>
      <c r="G14" s="132">
        <v>400</v>
      </c>
      <c r="H14" s="135">
        <v>398</v>
      </c>
      <c r="I14" s="135">
        <v>398</v>
      </c>
      <c r="J14" s="136">
        <v>0</v>
      </c>
      <c r="K14" s="136" t="s">
        <v>127</v>
      </c>
    </row>
    <row r="15" spans="1:11" ht="22.5">
      <c r="A15" s="130"/>
      <c r="B15" s="131" t="s">
        <v>128</v>
      </c>
      <c r="C15" s="132">
        <v>100</v>
      </c>
      <c r="D15" s="133">
        <v>2019</v>
      </c>
      <c r="E15" s="133">
        <v>2019</v>
      </c>
      <c r="F15" s="134" t="s">
        <v>126</v>
      </c>
      <c r="G15" s="132">
        <v>100</v>
      </c>
      <c r="H15" s="135">
        <v>90</v>
      </c>
      <c r="I15" s="135">
        <v>90</v>
      </c>
      <c r="J15" s="136">
        <v>0</v>
      </c>
      <c r="K15" s="136" t="s">
        <v>127</v>
      </c>
    </row>
    <row r="16" spans="1:11" ht="15">
      <c r="A16" s="130"/>
      <c r="B16" s="131"/>
      <c r="C16" s="132"/>
      <c r="D16" s="133"/>
      <c r="E16" s="133"/>
      <c r="F16" s="134"/>
      <c r="G16" s="132"/>
      <c r="H16" s="135"/>
      <c r="I16" s="135"/>
      <c r="J16" s="136"/>
      <c r="K16" s="136"/>
    </row>
    <row r="19" spans="1:9" ht="12.75" customHeight="1">
      <c r="A19" s="165" t="s">
        <v>129</v>
      </c>
      <c r="B19" s="166"/>
      <c r="C19" s="137" t="s">
        <v>130</v>
      </c>
      <c r="D19" s="171" t="s">
        <v>131</v>
      </c>
      <c r="E19" s="172"/>
      <c r="F19" s="173" t="s">
        <v>132</v>
      </c>
      <c r="G19" s="137" t="s">
        <v>130</v>
      </c>
      <c r="H19" s="171" t="s">
        <v>41</v>
      </c>
      <c r="I19" s="172"/>
    </row>
    <row r="20" spans="1:9" ht="12.75">
      <c r="A20" s="167"/>
      <c r="B20" s="168"/>
      <c r="C20" s="137" t="s">
        <v>133</v>
      </c>
      <c r="D20" s="176"/>
      <c r="E20" s="177"/>
      <c r="F20" s="174"/>
      <c r="G20" s="137" t="s">
        <v>133</v>
      </c>
      <c r="H20" s="176"/>
      <c r="I20" s="177"/>
    </row>
    <row r="21" spans="1:9" ht="12.75">
      <c r="A21" s="169"/>
      <c r="B21" s="170"/>
      <c r="C21" s="137" t="s">
        <v>134</v>
      </c>
      <c r="D21" s="171"/>
      <c r="E21" s="172"/>
      <c r="F21" s="175"/>
      <c r="G21" s="137" t="s">
        <v>134</v>
      </c>
      <c r="H21" s="171"/>
      <c r="I21" s="172"/>
    </row>
  </sheetData>
  <sheetProtection/>
  <mergeCells count="24">
    <mergeCell ref="A8:A10"/>
    <mergeCell ref="B8:B10"/>
    <mergeCell ref="G8:G10"/>
    <mergeCell ref="H8:H10"/>
    <mergeCell ref="I8:I10"/>
    <mergeCell ref="J8:J10"/>
    <mergeCell ref="K8:K10"/>
    <mergeCell ref="F9:F10"/>
    <mergeCell ref="A11:A13"/>
    <mergeCell ref="B11:B13"/>
    <mergeCell ref="G11:G13"/>
    <mergeCell ref="H11:H13"/>
    <mergeCell ref="I11:I13"/>
    <mergeCell ref="J11:J13"/>
    <mergeCell ref="K11:K13"/>
    <mergeCell ref="F12:F13"/>
    <mergeCell ref="A19:B21"/>
    <mergeCell ref="D19:E19"/>
    <mergeCell ref="F19:F21"/>
    <mergeCell ref="H19:I19"/>
    <mergeCell ref="D20:E20"/>
    <mergeCell ref="H20:I20"/>
    <mergeCell ref="D21:E21"/>
    <mergeCell ref="H21:I21"/>
  </mergeCells>
  <printOptions/>
  <pageMargins left="0.2" right="0.18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ismail - [2010]</cp:lastModifiedBy>
  <cp:lastPrinted>2009-08-13T00:24:41Z</cp:lastPrinted>
  <dcterms:created xsi:type="dcterms:W3CDTF">2006-01-12T07:01:41Z</dcterms:created>
  <dcterms:modified xsi:type="dcterms:W3CDTF">2019-05-28T08:14:18Z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