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TETOR 2024\"/>
    </mc:Choice>
  </mc:AlternateContent>
  <bookViews>
    <workbookView xWindow="0" yWindow="0" windowWidth="24000" windowHeight="9735" activeTab="4"/>
  </bookViews>
  <sheets>
    <sheet name="Aneksi 1" sheetId="1" r:id="rId1"/>
    <sheet name="Aneksi 2" sheetId="2" r:id="rId2"/>
    <sheet name="Anek 2.1" sheetId="12" r:id="rId3"/>
    <sheet name="Aneksi 2.2" sheetId="11" r:id="rId4"/>
    <sheet name="Aneksi 3" sheetId="3" r:id="rId5"/>
    <sheet name="Aneksi 4" sheetId="4" r:id="rId6"/>
    <sheet name="Aneksi 5" sheetId="6" r:id="rId7"/>
    <sheet name="Te ardhurat" sheetId="13" r:id="rId8"/>
  </sheets>
  <definedNames>
    <definedName name="_xlnm._FilterDatabase" localSheetId="3" hidden="1">'Aneksi 2.2'!$A$6:$X$25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16" i="3" l="1"/>
  <c r="H15" i="3"/>
  <c r="K5" i="3"/>
  <c r="H5" i="3"/>
  <c r="O17" i="3" l="1"/>
  <c r="L17" i="3"/>
  <c r="L18" i="3"/>
  <c r="I17" i="3"/>
  <c r="F17" i="3"/>
  <c r="I26" i="4"/>
  <c r="I27" i="4"/>
  <c r="I31" i="4"/>
  <c r="I32" i="4"/>
  <c r="I33" i="4"/>
  <c r="O5" i="3"/>
  <c r="O6" i="3"/>
  <c r="O7" i="3"/>
  <c r="O8" i="3"/>
  <c r="O9" i="3"/>
  <c r="O10" i="3"/>
  <c r="O11" i="3"/>
  <c r="O12" i="3"/>
  <c r="O13" i="3"/>
  <c r="O14" i="3"/>
  <c r="O15" i="3"/>
  <c r="O16" i="3"/>
  <c r="O18" i="3"/>
  <c r="O19" i="3"/>
  <c r="O20" i="3"/>
  <c r="O21" i="3"/>
  <c r="O22" i="3"/>
  <c r="O23" i="3"/>
  <c r="O24" i="3"/>
  <c r="O25" i="3"/>
  <c r="L5" i="3"/>
  <c r="L6" i="3"/>
  <c r="L7" i="3"/>
  <c r="L8" i="3"/>
  <c r="L9" i="3"/>
  <c r="L10" i="3"/>
  <c r="L11" i="3"/>
  <c r="L12" i="3"/>
  <c r="L13" i="3"/>
  <c r="L14" i="3"/>
  <c r="L15" i="3"/>
  <c r="L16" i="3"/>
  <c r="L19" i="3"/>
  <c r="L20" i="3"/>
  <c r="L21" i="3"/>
  <c r="L22" i="3"/>
  <c r="L23" i="3"/>
  <c r="L24" i="3"/>
  <c r="L25" i="3"/>
  <c r="I5" i="3"/>
  <c r="I6" i="3"/>
  <c r="I7" i="3"/>
  <c r="I8" i="3"/>
  <c r="I9" i="3"/>
  <c r="I10" i="3"/>
  <c r="I11" i="3"/>
  <c r="I12" i="3"/>
  <c r="I13" i="3"/>
  <c r="I14" i="3"/>
  <c r="I15" i="3"/>
  <c r="I16" i="3"/>
  <c r="I18" i="3"/>
  <c r="I19" i="3"/>
  <c r="I20" i="3"/>
  <c r="I21" i="3"/>
  <c r="I22" i="3"/>
  <c r="I23" i="3"/>
  <c r="I24" i="3"/>
  <c r="I25" i="3"/>
  <c r="F5" i="3"/>
  <c r="F6" i="3"/>
  <c r="F7" i="3"/>
  <c r="F8" i="3"/>
  <c r="F9" i="3"/>
  <c r="F10" i="3"/>
  <c r="F11" i="3"/>
  <c r="F12" i="3"/>
  <c r="F13" i="3"/>
  <c r="F14" i="3"/>
  <c r="F15" i="3"/>
  <c r="F16" i="3"/>
  <c r="F18" i="3"/>
  <c r="F19" i="3"/>
  <c r="F20" i="3"/>
  <c r="F21" i="3"/>
  <c r="F22" i="3"/>
  <c r="F23" i="3"/>
  <c r="F24" i="3"/>
  <c r="F25" i="3"/>
  <c r="O4" i="3"/>
  <c r="L4" i="3"/>
  <c r="I4" i="3"/>
  <c r="F4" i="3"/>
  <c r="Q17" i="3" l="1"/>
  <c r="P17" i="3"/>
  <c r="R17" i="3"/>
  <c r="P11" i="3" l="1"/>
  <c r="Q11" i="3"/>
  <c r="R11" i="3"/>
  <c r="P12" i="3"/>
  <c r="Q12" i="3"/>
  <c r="R12" i="3"/>
  <c r="P13" i="3"/>
  <c r="Q13" i="3"/>
  <c r="R13" i="3"/>
  <c r="P14" i="3"/>
  <c r="Q14" i="3"/>
  <c r="R14" i="3"/>
  <c r="P15" i="3"/>
  <c r="Q15" i="3"/>
  <c r="R15" i="3"/>
  <c r="P16" i="3"/>
  <c r="Q16" i="3"/>
  <c r="R16" i="3"/>
  <c r="P18" i="3"/>
  <c r="Q18" i="3"/>
  <c r="R18" i="3"/>
  <c r="P19" i="3"/>
  <c r="Q19" i="3"/>
  <c r="R19" i="3"/>
  <c r="P20" i="3"/>
  <c r="Q20" i="3"/>
  <c r="R20" i="3"/>
  <c r="P21" i="3"/>
  <c r="Q21" i="3"/>
  <c r="R21" i="3"/>
  <c r="P22" i="3"/>
  <c r="Q22" i="3"/>
  <c r="R22" i="3"/>
  <c r="P23" i="3"/>
  <c r="Q23" i="3"/>
  <c r="R23" i="3"/>
  <c r="P24" i="3"/>
  <c r="Q24" i="3"/>
  <c r="R24" i="3"/>
  <c r="P25" i="3"/>
  <c r="Q25" i="3"/>
  <c r="R25" i="3"/>
  <c r="E12" i="6"/>
  <c r="E5" i="12"/>
  <c r="F5" i="12"/>
  <c r="G5" i="12"/>
  <c r="H5" i="12"/>
  <c r="E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H12" i="12"/>
  <c r="E13" i="12"/>
  <c r="F13" i="12"/>
  <c r="H13" i="12"/>
  <c r="E4" i="12"/>
  <c r="G4" i="12"/>
  <c r="H4" i="12"/>
  <c r="D5" i="12"/>
  <c r="D6" i="12"/>
  <c r="D7" i="12"/>
  <c r="D8" i="12"/>
  <c r="D9" i="12"/>
  <c r="D10" i="12"/>
  <c r="D11" i="12"/>
  <c r="D12" i="12"/>
  <c r="D13" i="12"/>
  <c r="D4" i="12"/>
  <c r="C5" i="12"/>
  <c r="C6" i="12"/>
  <c r="C7" i="12"/>
  <c r="C8" i="12"/>
  <c r="C9" i="12"/>
  <c r="C10" i="12"/>
  <c r="C11" i="12"/>
  <c r="C12" i="12"/>
  <c r="C13" i="12"/>
  <c r="C4" i="12"/>
  <c r="F31" i="2"/>
  <c r="L31" i="2" s="1"/>
  <c r="L20" i="2"/>
  <c r="L9" i="2"/>
  <c r="F6" i="12" l="1"/>
  <c r="L30" i="2"/>
  <c r="L29" i="2"/>
  <c r="L19" i="2"/>
  <c r="L18" i="2"/>
  <c r="L8" i="2"/>
  <c r="J21" i="1"/>
  <c r="I29" i="4" l="1"/>
  <c r="I30" i="4"/>
  <c r="I23" i="4"/>
  <c r="I24" i="4"/>
  <c r="I25" i="4"/>
  <c r="I20" i="4"/>
  <c r="I21" i="4"/>
  <c r="I22" i="4"/>
  <c r="I18" i="4"/>
  <c r="I17" i="4"/>
  <c r="I16" i="4"/>
  <c r="I14" i="4"/>
  <c r="I13" i="4"/>
  <c r="I12" i="4"/>
  <c r="I11" i="4"/>
  <c r="I10" i="4"/>
  <c r="I9" i="4"/>
  <c r="I8" i="4"/>
  <c r="I5" i="4"/>
  <c r="I6" i="4"/>
  <c r="I7" i="4"/>
  <c r="P10" i="3" l="1"/>
  <c r="Q10" i="3"/>
  <c r="R10" i="3"/>
  <c r="P8" i="3"/>
  <c r="Q8" i="3"/>
  <c r="R8" i="3"/>
  <c r="P9" i="3"/>
  <c r="Q9" i="3"/>
  <c r="R9" i="3"/>
  <c r="X9" i="11" l="1"/>
  <c r="X10" i="11"/>
  <c r="X11" i="11"/>
  <c r="X12" i="11"/>
  <c r="X13" i="11"/>
  <c r="X14" i="11"/>
  <c r="X15" i="11"/>
  <c r="X17" i="11"/>
  <c r="X18" i="11"/>
  <c r="X19" i="11"/>
  <c r="X20" i="11"/>
  <c r="X21" i="11"/>
  <c r="X23" i="11"/>
  <c r="X16" i="11"/>
  <c r="X8" i="11"/>
  <c r="W10" i="11"/>
  <c r="W11" i="11"/>
  <c r="W12" i="11"/>
  <c r="W14" i="11"/>
  <c r="W15" i="11"/>
  <c r="W16" i="11"/>
  <c r="W17" i="11"/>
  <c r="W18" i="11"/>
  <c r="W19" i="11"/>
  <c r="W20" i="11"/>
  <c r="W21" i="11"/>
  <c r="W23" i="11"/>
  <c r="W8" i="11"/>
  <c r="I13" i="11"/>
  <c r="W13" i="11" s="1"/>
  <c r="I9" i="11"/>
  <c r="W9" i="11" s="1"/>
  <c r="I5" i="12" l="1"/>
  <c r="I6" i="12"/>
  <c r="I7" i="12"/>
  <c r="I8" i="12"/>
  <c r="I9" i="12"/>
  <c r="I10" i="12"/>
  <c r="I11" i="12"/>
  <c r="I4" i="12"/>
  <c r="F7" i="2"/>
  <c r="F4" i="12" l="1"/>
  <c r="L7" i="2"/>
  <c r="E39" i="2"/>
  <c r="F39" i="2"/>
  <c r="G39" i="2"/>
  <c r="H39" i="2"/>
  <c r="E17" i="2"/>
  <c r="F17" i="2"/>
  <c r="H17" i="2"/>
  <c r="D28" i="2"/>
  <c r="E28" i="2"/>
  <c r="F28" i="2"/>
  <c r="G28" i="2"/>
  <c r="H28" i="2"/>
  <c r="I14" i="2"/>
  <c r="I30" i="2"/>
  <c r="I31" i="2"/>
  <c r="I32" i="2"/>
  <c r="I33" i="2"/>
  <c r="I34" i="2"/>
  <c r="I35" i="2"/>
  <c r="I36" i="2"/>
  <c r="I37" i="2"/>
  <c r="I38" i="2"/>
  <c r="I19" i="2"/>
  <c r="I20" i="2"/>
  <c r="I21" i="2"/>
  <c r="I22" i="2"/>
  <c r="I23" i="2"/>
  <c r="I24" i="2"/>
  <c r="I25" i="2"/>
  <c r="I26" i="2"/>
  <c r="I27" i="2"/>
  <c r="I7" i="2"/>
  <c r="I8" i="2"/>
  <c r="I9" i="2"/>
  <c r="H40" i="2" l="1"/>
  <c r="F40" i="2"/>
  <c r="E40" i="2"/>
  <c r="I6" i="6" l="1"/>
  <c r="I7" i="6"/>
  <c r="I8" i="6"/>
  <c r="I9" i="6"/>
  <c r="I5" i="6"/>
  <c r="H12" i="6"/>
  <c r="G12" i="6" l="1"/>
  <c r="I12" i="6" s="1"/>
  <c r="H16" i="13" l="1"/>
  <c r="H17" i="13" s="1"/>
  <c r="H14" i="13"/>
  <c r="H15" i="13" s="1"/>
  <c r="J5" i="12" l="1"/>
  <c r="J6" i="12"/>
  <c r="C14" i="12" l="1"/>
  <c r="U7" i="11" l="1"/>
  <c r="G15" i="2" l="1"/>
  <c r="I15" i="2" l="1"/>
  <c r="G12" i="12"/>
  <c r="J13" i="2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V7" i="11"/>
  <c r="E7" i="11"/>
  <c r="I12" i="12" l="1"/>
  <c r="J12" i="12"/>
  <c r="I13" i="2"/>
  <c r="W7" i="11" l="1"/>
  <c r="X7" i="11"/>
  <c r="H29" i="11" l="1"/>
  <c r="V37" i="11"/>
  <c r="H30" i="11"/>
  <c r="V38" i="11"/>
  <c r="X27" i="11"/>
  <c r="W27" i="11"/>
  <c r="W30" i="11" s="1"/>
  <c r="V39" i="11" l="1"/>
  <c r="G12" i="1"/>
  <c r="K6" i="1"/>
  <c r="R6" i="3" l="1"/>
  <c r="Q6" i="3"/>
  <c r="P6" i="3"/>
  <c r="P5" i="3"/>
  <c r="Q5" i="3" l="1"/>
  <c r="R5" i="3"/>
  <c r="Q7" i="3"/>
  <c r="R4" i="3"/>
  <c r="R7" i="3"/>
  <c r="P7" i="3"/>
  <c r="P4" i="3"/>
  <c r="Q4" i="3"/>
  <c r="G16" i="2" l="1"/>
  <c r="I16" i="2" l="1"/>
  <c r="I17" i="2" s="1"/>
  <c r="G13" i="12"/>
  <c r="G17" i="2"/>
  <c r="G40" i="2" s="1"/>
  <c r="J16" i="2"/>
  <c r="I13" i="12" l="1"/>
  <c r="J13" i="12"/>
  <c r="J7" i="12"/>
  <c r="J11" i="12"/>
  <c r="J9" i="12"/>
  <c r="J10" i="12"/>
  <c r="J8" i="12"/>
  <c r="I29" i="2" l="1"/>
  <c r="F14" i="12"/>
  <c r="H14" i="12" l="1"/>
  <c r="J4" i="12"/>
  <c r="I18" i="2"/>
  <c r="I28" i="2" s="1"/>
  <c r="G14" i="12" l="1"/>
  <c r="J14" i="12" s="1"/>
  <c r="I14" i="12"/>
  <c r="J28" i="2"/>
  <c r="J17" i="2" l="1"/>
  <c r="J6" i="1" l="1"/>
  <c r="I12" i="1" l="1"/>
  <c r="E14" i="12" l="1"/>
  <c r="D14" i="12" l="1"/>
  <c r="F12" i="1" l="1"/>
  <c r="E12" i="1"/>
  <c r="D39" i="2" l="1"/>
  <c r="J39" i="2"/>
  <c r="C28" i="2"/>
  <c r="D17" i="2"/>
  <c r="C17" i="2"/>
  <c r="C12" i="1"/>
  <c r="J19" i="2"/>
  <c r="J18" i="2"/>
  <c r="D40" i="2" l="1"/>
  <c r="K11" i="1"/>
  <c r="J11" i="1"/>
  <c r="J12" i="1" s="1"/>
  <c r="H12" i="1"/>
  <c r="K12" i="1" s="1"/>
  <c r="Q40" i="2" l="1"/>
  <c r="J7" i="2" l="1"/>
  <c r="J9" i="2"/>
  <c r="J8" i="2" l="1"/>
  <c r="J30" i="2" l="1"/>
  <c r="J31" i="2"/>
  <c r="J29" i="2"/>
  <c r="C39" i="2" l="1"/>
  <c r="C40" i="2" s="1"/>
  <c r="I39" i="2" l="1"/>
  <c r="I40" i="2" s="1"/>
</calcChain>
</file>

<file path=xl/comments1.xml><?xml version="1.0" encoding="utf-8"?>
<comments xmlns="http://schemas.openxmlformats.org/spreadsheetml/2006/main">
  <authors>
    <author>use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use:</t>
        </r>
        <r>
          <rPr>
            <sz val="9"/>
            <color indexed="81"/>
            <rFont val="Tahoma"/>
            <family val="2"/>
          </rPr>
          <t xml:space="preserve">
mungon 8223622 AH115</t>
        </r>
      </text>
    </comment>
  </commentList>
</comments>
</file>

<file path=xl/sharedStrings.xml><?xml version="1.0" encoding="utf-8"?>
<sst xmlns="http://schemas.openxmlformats.org/spreadsheetml/2006/main" count="384" uniqueCount="219">
  <si>
    <t>Programet</t>
  </si>
  <si>
    <t>Titulli</t>
  </si>
  <si>
    <t>Emertimi</t>
  </si>
  <si>
    <t>Buxheti Vjetor</t>
  </si>
  <si>
    <t>Diferenca</t>
  </si>
  <si>
    <t>Nen-Totali</t>
  </si>
  <si>
    <t>Paga</t>
  </si>
  <si>
    <t>Sigurime Shoqerore</t>
  </si>
  <si>
    <t>Spenzime operative</t>
  </si>
  <si>
    <t>Subvecione</t>
  </si>
  <si>
    <t>Transferta korente te brendshme</t>
  </si>
  <si>
    <t>Transferta korente te huaja</t>
  </si>
  <si>
    <t>Trans.Buxh.Fam.dhe Individ</t>
  </si>
  <si>
    <t>Firma:</t>
  </si>
  <si>
    <t>Data:</t>
  </si>
  <si>
    <t>ΤΟΤΑLI</t>
  </si>
  <si>
    <t>TOTALI I SHPENZIMEVE</t>
  </si>
  <si>
    <t>Vetëqeverisjes Vendore</t>
  </si>
  <si>
    <t>Buxheti vjetor i rishikuar</t>
  </si>
  <si>
    <t>Programi</t>
  </si>
  <si>
    <t>DEMP</t>
  </si>
  <si>
    <t>Adriatik Onjea</t>
  </si>
  <si>
    <t>Komente</t>
  </si>
  <si>
    <t xml:space="preserve"> </t>
  </si>
  <si>
    <t>Projektet me financim te brendshem ( ne 000/leke)</t>
  </si>
  <si>
    <t>Vlera e plote e projektit</t>
  </si>
  <si>
    <t>Realizimi në %</t>
  </si>
  <si>
    <t>Artikulli</t>
  </si>
  <si>
    <t>AG115</t>
  </si>
  <si>
    <t>AF115</t>
  </si>
  <si>
    <t>Funksionet</t>
  </si>
  <si>
    <t>Nr</t>
  </si>
  <si>
    <t>Fakt 609</t>
  </si>
  <si>
    <t>TOTAL</t>
  </si>
  <si>
    <t>Produkti</t>
  </si>
  <si>
    <t xml:space="preserve">Plan 600 </t>
  </si>
  <si>
    <t xml:space="preserve">Fakt 600  </t>
  </si>
  <si>
    <t xml:space="preserve">Plan 601        </t>
  </si>
  <si>
    <t xml:space="preserve">Fakt 601  </t>
  </si>
  <si>
    <t>Plan 602</t>
  </si>
  <si>
    <t xml:space="preserve">Fakt 602             </t>
  </si>
  <si>
    <t xml:space="preserve">Plan 603 </t>
  </si>
  <si>
    <t xml:space="preserve">Fakt 603  </t>
  </si>
  <si>
    <t xml:space="preserve">Plan 604 </t>
  </si>
  <si>
    <t>Fakt 604</t>
  </si>
  <si>
    <t xml:space="preserve">Plan 606 </t>
  </si>
  <si>
    <t xml:space="preserve">Fakt 606 </t>
  </si>
  <si>
    <t xml:space="preserve">Plan 609 </t>
  </si>
  <si>
    <t xml:space="preserve">Plan 230  </t>
  </si>
  <si>
    <t xml:space="preserve">Fakt 230 </t>
  </si>
  <si>
    <t xml:space="preserve">Plan 231 </t>
  </si>
  <si>
    <t xml:space="preserve">Fakt 231 </t>
  </si>
  <si>
    <t xml:space="preserve">Total Plan                   </t>
  </si>
  <si>
    <t xml:space="preserve">Total Fakt              </t>
  </si>
  <si>
    <t>I</t>
  </si>
  <si>
    <t>II</t>
  </si>
  <si>
    <t>III</t>
  </si>
  <si>
    <t>IV</t>
  </si>
  <si>
    <t>Luhatjet ne Kosto per Njesi</t>
  </si>
  <si>
    <t>Kodi</t>
  </si>
  <si>
    <t>Njesia matese</t>
  </si>
  <si>
    <t>V=IV-I</t>
  </si>
  <si>
    <t>V=IV-II</t>
  </si>
  <si>
    <t>V=IV-III</t>
  </si>
  <si>
    <t>km</t>
  </si>
  <si>
    <t>Objektivat e politikes</t>
  </si>
  <si>
    <t>Kodi I treguesve te Performances/Produktit</t>
  </si>
  <si>
    <t>Emertimi i treguesve te Performances/Produktit</t>
  </si>
  <si>
    <t>Realizimi ne % i Treguesve te performances</t>
  </si>
  <si>
    <t>Nr.</t>
  </si>
  <si>
    <t>Emertimi I Investimit</t>
  </si>
  <si>
    <t>Burimi I financimit</t>
  </si>
  <si>
    <t xml:space="preserve">Vlera e Prokurimit </t>
  </si>
  <si>
    <t>Realizimi Progresiv</t>
  </si>
  <si>
    <t>Koha e fillimit Perfundimit</t>
  </si>
  <si>
    <t xml:space="preserve">Vlera </t>
  </si>
  <si>
    <t>%</t>
  </si>
  <si>
    <t>Total</t>
  </si>
  <si>
    <t>Fondi kontigjenc dhe rezervë</t>
  </si>
  <si>
    <t>Investime të patrupëzuara</t>
  </si>
  <si>
    <t>Investime të trupëzuara</t>
  </si>
  <si>
    <t>Emërtimi produktit</t>
  </si>
  <si>
    <t>Programet sipas metodologjisë së re të buxhetimit</t>
  </si>
  <si>
    <t>Ylli Muho</t>
  </si>
  <si>
    <t>Qellimi 3</t>
  </si>
  <si>
    <t>Aneksi 3. Raporti Permbledhes I realizimit te treguesve te performances/produkteve te programit.</t>
  </si>
  <si>
    <t>Aneksi 4. "Raporti i realizimit të objektivave të politikës së programit.</t>
  </si>
  <si>
    <t>Aneksi 5.Investimet.</t>
  </si>
  <si>
    <t>KAP 05</t>
  </si>
  <si>
    <t>KAP 01</t>
  </si>
  <si>
    <t>Sasia faktike 2023 (12-mujor)</t>
  </si>
  <si>
    <t>Shpenzimet faktike 2023 (12-mujor)</t>
  </si>
  <si>
    <t>Kosto per njesi  fakt 2023 (12-mujor)</t>
  </si>
  <si>
    <t>Emertimmi i treguesit te performances</t>
  </si>
  <si>
    <t>ANEKSI 2. "Raporti i Shpenzimeve të funksioneve sipas artikujve" për vitin 2024.</t>
  </si>
  <si>
    <t>AD102</t>
  </si>
  <si>
    <t>ANEKSI 1. "Raporti i Shpenzimeve sipas Programeve për vitin 2024</t>
  </si>
  <si>
    <t>Fakti i Vitit Paraardhës 2023</t>
  </si>
  <si>
    <t>PBA viti 2024</t>
  </si>
  <si>
    <t>ANEKSI 2.1 "Raporti i Shpenzimeve të Programeve sipas artikujve" për vitin 2024.</t>
  </si>
  <si>
    <t>ANEKSI 2.1"Raporti i Shpenzimeve të Programeve sipas produkteve" për vitin 2024.</t>
  </si>
  <si>
    <t>Niveli faktik 2023</t>
  </si>
  <si>
    <t>Niveli plan 2024</t>
  </si>
  <si>
    <t>Niveli i rishikuar 2024</t>
  </si>
  <si>
    <t>Drejtori</t>
  </si>
  <si>
    <t>Fondi i Akorduar per vitin 2024</t>
  </si>
  <si>
    <t>Sasia Plan 2024</t>
  </si>
  <si>
    <t>Shpenzimet plan 2024</t>
  </si>
  <si>
    <t>Kosto plan per njesi 2024</t>
  </si>
  <si>
    <t>Sasia Plan i rishikuar 2024</t>
  </si>
  <si>
    <t>Shpenzimet plan te rishikuara 2024</t>
  </si>
  <si>
    <t>Kosto per njesi plan i rishikuar 2024</t>
  </si>
  <si>
    <t>Kosto per njesi  fakt 2024 (12-mujor)</t>
  </si>
  <si>
    <t>Qellimi 1</t>
  </si>
  <si>
    <t>Objektiv1.1</t>
  </si>
  <si>
    <t>+</t>
  </si>
  <si>
    <t>Joana Melengu</t>
  </si>
  <si>
    <t>04520</t>
  </si>
  <si>
    <t>06260</t>
  </si>
  <si>
    <t>06440</t>
  </si>
  <si>
    <t>Rrjeti Rrugor Rural</t>
  </si>
  <si>
    <t>Sherbimet Publike</t>
  </si>
  <si>
    <t>Ndricimi Publik</t>
  </si>
  <si>
    <t>AB102</t>
  </si>
  <si>
    <t>Funksioni                           06440</t>
  </si>
  <si>
    <t>Kamberije Selimi</t>
  </si>
  <si>
    <t>Funksioni                           04520</t>
  </si>
  <si>
    <t>Funksioni                           06260</t>
  </si>
  <si>
    <t>AB 102</t>
  </si>
  <si>
    <t>V452AAB</t>
  </si>
  <si>
    <t>V452AAA</t>
  </si>
  <si>
    <t>V452AAC</t>
  </si>
  <si>
    <t>V626AAA</t>
  </si>
  <si>
    <t>V626AAB</t>
  </si>
  <si>
    <t>V626AAC</t>
  </si>
  <si>
    <t>V626AAD</t>
  </si>
  <si>
    <t>V626AAH</t>
  </si>
  <si>
    <t>V626AAI</t>
  </si>
  <si>
    <t>V644AAA</t>
  </si>
  <si>
    <t>V644AAB</t>
  </si>
  <si>
    <t>V644AAC</t>
  </si>
  <si>
    <t>Sherbimi I stafit te mirembajtjes se Rrjetit rrugor rural</t>
  </si>
  <si>
    <t>Rrjeti rrugor rural I mirembajtur</t>
  </si>
  <si>
    <t>Rrjeti rrugor rural I rehabilituar</t>
  </si>
  <si>
    <t>Sherbim I stafit te ndermarrjes publike ,gjelberimit, varrezat</t>
  </si>
  <si>
    <t xml:space="preserve">Mirembajte e siperfaqeve te varrezave </t>
  </si>
  <si>
    <t>Rruge urbane e mirembajturr dhe rehabilituar</t>
  </si>
  <si>
    <t xml:space="preserve">Siperfaqe e gjelber e mirembajtur dhe rehabilituar </t>
  </si>
  <si>
    <t>Objekte publike te mirembajtura</t>
  </si>
  <si>
    <t xml:space="preserve">Dekorimi I qytetit </t>
  </si>
  <si>
    <t>Sherbim I stafit te mirembajtjes se ndricimit publik</t>
  </si>
  <si>
    <t>Rrjeti I ndricimit publik  urban I mirembajtur</t>
  </si>
  <si>
    <t>Rrjeti I ndricimit publik rural  I mirembajtur</t>
  </si>
  <si>
    <t>V626BR3</t>
  </si>
  <si>
    <t>Peme dekorative per gjelberimin e qytetit</t>
  </si>
  <si>
    <t>V626BR4</t>
  </si>
  <si>
    <t>Blerje tabela vertikale dhe horizontale per sinjalistiken rrugore</t>
  </si>
  <si>
    <t>Te ardhurat e veta</t>
  </si>
  <si>
    <t>numer</t>
  </si>
  <si>
    <t>Sasia faktike 2024 (8-mujor)</t>
  </si>
  <si>
    <t>Shpenzimet faktike 2024 (8-mujor)</t>
  </si>
  <si>
    <t>Ndërtimi, rehabilitimi dhe mirëmbajtja e rrugëve vendore dhe sinjalizimit rrugor brenda juridiksionit të njësisë së vetëqeverisjes vendore.</t>
  </si>
  <si>
    <t>Përmirësimi dhe rehabilitim  i infrastrukturës rrugore rurale duke mundësuar akses të plotë të tyre në sistemin e infrastrukturës rrugore kombëtare.</t>
  </si>
  <si>
    <t>Rrjeti rrugor Rural I mirembajtur</t>
  </si>
  <si>
    <t>Rrjeti rrugor Rural I rehabilituar</t>
  </si>
  <si>
    <t>Objektiv 1.2</t>
  </si>
  <si>
    <t>Përmirësimi i cilësisë së mirëmbajtjes dhe riorganizimi i lulishteve , zgjerimi i sipërfaqeve të gjelbërta dhe gjelbërimit rrugor, Përmirësimi i shërbimit të mirembajtjes se varrezave dhe sherbimit funeral ,</t>
  </si>
  <si>
    <t>Sherbim I stafit te ndermmarjeve publike te gjelberimit</t>
  </si>
  <si>
    <t>Mirembajtja e siperfaqes se varrezave</t>
  </si>
  <si>
    <t>Rruge urbane e mirembajtur dhe rehabilituar</t>
  </si>
  <si>
    <t>Objektiv 1.3</t>
  </si>
  <si>
    <t>Sigurimi i mirembajtjes dhe rehabilitimit te te gjitha zonave aktuale te gjelberta dhe miniparqeve ,</t>
  </si>
  <si>
    <t>V626BR1</t>
  </si>
  <si>
    <t>Siperfaqe e gjelbra e mirembajtur dhe rehbilituar</t>
  </si>
  <si>
    <t>Siperfaqe e gjelbra te krijuara ne qytet</t>
  </si>
  <si>
    <t>Qellimi 2</t>
  </si>
  <si>
    <t>Garantimin e shërbimeve publike cilësore për përmirësimin jetesës së qytetarëve dhe përmirësimin e ndriçimit të mjediseve publike.   II.Rritja e efiçencës dhe efektivitetit të sherbimeve publike, nëpërmjet përmirësimit  të  vazhdueshëm të teknologjisë si dhe zgjerimit të zonës së shërbimit.</t>
  </si>
  <si>
    <t>Objektiv 2.1</t>
  </si>
  <si>
    <t>Rritja e mbulimit të territorit me ndriçim publik: - Sipërfaqja e shtuar e rrugëve dhe e shesheve të ndriçuara; - Sipërfaqe e hapësirave publike e mbuluar me ndriçim – raporti sipërfaqe e mbuluar me ndriçim kundrejt totalit të sipërfaqes publike të bashkisë (në%)</t>
  </si>
  <si>
    <t>Objektiv 3.1</t>
  </si>
  <si>
    <t>Sherbimi I stafit te mirembajtjes se Ndricimit Publik</t>
  </si>
  <si>
    <t xml:space="preserve">Rrjeti I ndricimit rrugor publik Urban I mirembajtur </t>
  </si>
  <si>
    <t xml:space="preserve">Rrjeti I ndricimit rrugor publik Rural I mirembajtur </t>
  </si>
  <si>
    <t>Zvogelimi I riskut nga fatkeqesite dhe menaxhimi I tyre, duke siguruar mbrojtjen e jetes se njerezve , prones, trashegimise kulturore dhe mjedit nepermjet sistemit te mbrojtjes civile.Ofrimi i strehimit social të gatshëm, të arritshëm, të përballueshëm dhe me alternativa cilësore per personat ne nevoje.</t>
  </si>
  <si>
    <t>Ofrimi I sherbimit te strehimit social duke orentuar familjet ne nevoje dhe pamundesi ekonomike te pastreha per plotesimin e dokumentacionit sipas legjislacionit ne fuqi</t>
  </si>
  <si>
    <t>Objektiv 3.2</t>
  </si>
  <si>
    <t>Të parandalohet, të lehtësohet dhe të rimëkëmbet gjendja nga çdo dëmtim për jetën e njerëzve, gjësë së gjallë, pronës, trashëgimisë kulturore dhe mjedisit nga emergjencat civile</t>
  </si>
  <si>
    <t>V066AAA</t>
  </si>
  <si>
    <t>V066AAB</t>
  </si>
  <si>
    <t>V066BR1</t>
  </si>
  <si>
    <t>V091AAC</t>
  </si>
  <si>
    <t>V091AAB</t>
  </si>
  <si>
    <t>V091AAD</t>
  </si>
  <si>
    <t>Nderhyrje parandaluese dhe emergjente</t>
  </si>
  <si>
    <t>Familje te demshperblyer per deme nga fatkeqesite</t>
  </si>
  <si>
    <t>Familje te demshperblyer per deme nga zjarri</t>
  </si>
  <si>
    <t>Sherbim I stafit te strehimit social</t>
  </si>
  <si>
    <t xml:space="preserve">Familje ne nevoje/ individe te subvencinuar per qera </t>
  </si>
  <si>
    <t xml:space="preserve">Banesa sociale te mirembajtura </t>
  </si>
  <si>
    <t>Qellimi 4</t>
  </si>
  <si>
    <t>Ofrimin e të gjitha shërbimeve për mbetjet bashkiake—grumbullimi dhe transporti, fshirja dhe larja e rrugëve, edukimi mjedisor dhe asgjësimi final—në përputhje me strategjitë dhe planet kombëtare të menaxhimit të mbetjeve .</t>
  </si>
  <si>
    <t>Objektiv 4.1</t>
  </si>
  <si>
    <t>V510AAA</t>
  </si>
  <si>
    <t>V510AAB</t>
  </si>
  <si>
    <t>Sherbimi I stafit te menaxhimit te mbetje dhe pastrimit</t>
  </si>
  <si>
    <t>Mbledhje dhe transportim I mbetjeve ne zonat urbane dhe rurale</t>
  </si>
  <si>
    <t>Niveli faktik 8-Mujor</t>
  </si>
  <si>
    <t>Realizimi 8-mujor</t>
  </si>
  <si>
    <t>Buxheti 8-mujor</t>
  </si>
  <si>
    <t>Buxheti 8- mujor</t>
  </si>
  <si>
    <t>Realizimi 8- mujor</t>
  </si>
  <si>
    <t>m2</t>
  </si>
  <si>
    <t>Blerje shtepiza druri</t>
  </si>
  <si>
    <t>Blerje makineri dhe pajisje, vegla pune</t>
  </si>
  <si>
    <t xml:space="preserve">Sherbim I stafit te mirembajtjes se rrjetit rrugor </t>
  </si>
  <si>
    <t>Transferte Pergj</t>
  </si>
  <si>
    <t xml:space="preserve">Shpenzimet e Njësive Shpenzues </t>
  </si>
  <si>
    <t>Shpenzimet e Njësive Shpenzues në ASHP</t>
  </si>
  <si>
    <t>Shpenzimet e Njësive Shpenzues në   ASHP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</si>
</sst>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  <numFmt numFmtId="167" formatCode="#,##0.0"/>
    <numFmt numFmtId="168" formatCode="0.0"/>
    <numFmt numFmtId="169" formatCode="#,##0.000000000"/>
    <numFmt numFmtId="170" formatCode="0.0%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8"/>
      <color theme="4" tint="-0.499984740745262"/>
      <name val="Times New Roman"/>
      <family val="1"/>
    </font>
    <font>
      <sz val="10"/>
      <color theme="4" tint="-0.499984740745262"/>
      <name val="Times New Roman"/>
      <family val="1"/>
      <charset val="161"/>
    </font>
    <font>
      <sz val="10"/>
      <name val="Arial"/>
      <family val="2"/>
    </font>
    <font>
      <sz val="8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charset val="161"/>
      <scheme val="minor"/>
    </font>
    <font>
      <sz val="8"/>
      <color theme="4" tint="-0.499984740745262"/>
      <name val="Calibri"/>
      <family val="2"/>
      <charset val="161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charset val="161"/>
      <scheme val="minor"/>
    </font>
    <font>
      <sz val="10"/>
      <color theme="4" tint="-0.49998474074526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b/>
      <sz val="10"/>
      <color theme="4" tint="-0.499984740745262"/>
      <name val="Times New Roman"/>
      <family val="1"/>
    </font>
    <font>
      <sz val="8"/>
      <color theme="4" tint="-0.499984740745262"/>
      <name val="Calibri"/>
      <family val="2"/>
      <charset val="161"/>
    </font>
    <font>
      <sz val="8"/>
      <color rgb="FF1F4E78"/>
      <name val="Calibri"/>
      <family val="2"/>
      <charset val="161"/>
    </font>
    <font>
      <sz val="8"/>
      <color theme="5" tint="-0.249977111117893"/>
      <name val="Calibri"/>
      <family val="2"/>
      <charset val="161"/>
      <scheme val="minor"/>
    </font>
    <font>
      <b/>
      <sz val="8"/>
      <color theme="5" tint="-0.249977111117893"/>
      <name val="Calibri"/>
      <family val="2"/>
      <charset val="161"/>
      <scheme val="minor"/>
    </font>
    <font>
      <b/>
      <sz val="10"/>
      <color theme="5" tint="-0.249977111117893"/>
      <name val="Calibri"/>
      <family val="2"/>
      <charset val="16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dotted">
        <color auto="1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medium">
        <color indexed="64"/>
      </top>
      <bottom style="dotted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</cellStyleXfs>
  <cellXfs count="298">
    <xf numFmtId="0" fontId="0" fillId="0" borderId="0" xfId="0"/>
    <xf numFmtId="0" fontId="7" fillId="0" borderId="0" xfId="0" applyFont="1"/>
    <xf numFmtId="0" fontId="7" fillId="0" borderId="18" xfId="0" applyFont="1" applyBorder="1"/>
    <xf numFmtId="0" fontId="7" fillId="0" borderId="14" xfId="0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0" xfId="0" applyNumberFormat="1" applyFont="1"/>
    <xf numFmtId="0" fontId="7" fillId="0" borderId="3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7" fillId="0" borderId="1" xfId="0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9" fontId="7" fillId="0" borderId="1" xfId="1" applyFont="1" applyFill="1" applyBorder="1"/>
    <xf numFmtId="1" fontId="7" fillId="0" borderId="0" xfId="0" applyNumberFormat="1" applyFont="1"/>
    <xf numFmtId="43" fontId="7" fillId="0" borderId="0" xfId="0" applyNumberFormat="1" applyFont="1"/>
    <xf numFmtId="9" fontId="7" fillId="0" borderId="0" xfId="1" applyFont="1" applyFill="1" applyBorder="1"/>
    <xf numFmtId="0" fontId="7" fillId="0" borderId="1" xfId="0" applyFont="1" applyBorder="1" applyAlignment="1">
      <alignment wrapText="1"/>
    </xf>
    <xf numFmtId="2" fontId="7" fillId="0" borderId="0" xfId="0" applyNumberFormat="1" applyFont="1"/>
    <xf numFmtId="1" fontId="8" fillId="0" borderId="0" xfId="0" applyNumberFormat="1" applyFont="1"/>
    <xf numFmtId="0" fontId="11" fillId="0" borderId="21" xfId="0" applyFont="1" applyBorder="1" applyAlignment="1">
      <alignment horizontal="center" wrapText="1"/>
    </xf>
    <xf numFmtId="0" fontId="11" fillId="0" borderId="2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2" fillId="0" borderId="28" xfId="0" applyFont="1" applyBorder="1"/>
    <xf numFmtId="0" fontId="11" fillId="0" borderId="28" xfId="0" applyFont="1" applyBorder="1"/>
    <xf numFmtId="0" fontId="11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1" fillId="0" borderId="29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5" xfId="0" applyFont="1" applyBorder="1"/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left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horizontal="left"/>
    </xf>
    <xf numFmtId="0" fontId="11" fillId="0" borderId="27" xfId="0" applyFont="1" applyBorder="1"/>
    <xf numFmtId="0" fontId="11" fillId="0" borderId="23" xfId="0" applyFont="1" applyBorder="1"/>
    <xf numFmtId="0" fontId="11" fillId="0" borderId="27" xfId="0" applyFont="1" applyBorder="1" applyAlignment="1">
      <alignment vertical="center"/>
    </xf>
    <xf numFmtId="0" fontId="4" fillId="0" borderId="28" xfId="0" applyFont="1" applyBorder="1"/>
    <xf numFmtId="0" fontId="4" fillId="0" borderId="29" xfId="0" applyFont="1" applyBorder="1"/>
    <xf numFmtId="0" fontId="4" fillId="0" borderId="25" xfId="0" applyFont="1" applyBorder="1"/>
    <xf numFmtId="0" fontId="4" fillId="0" borderId="27" xfId="0" applyFont="1" applyBorder="1"/>
    <xf numFmtId="0" fontId="5" fillId="0" borderId="21" xfId="0" applyFont="1" applyBorder="1" applyAlignment="1">
      <alignment wrapText="1"/>
    </xf>
    <xf numFmtId="4" fontId="7" fillId="0" borderId="0" xfId="0" applyNumberFormat="1" applyFont="1"/>
    <xf numFmtId="169" fontId="7" fillId="0" borderId="0" xfId="0" applyNumberFormat="1" applyFont="1"/>
    <xf numFmtId="3" fontId="7" fillId="0" borderId="4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/>
    <xf numFmtId="3" fontId="7" fillId="0" borderId="6" xfId="0" applyNumberFormat="1" applyFont="1" applyBorder="1"/>
    <xf numFmtId="3" fontId="8" fillId="0" borderId="31" xfId="0" applyNumberFormat="1" applyFont="1" applyBorder="1"/>
    <xf numFmtId="3" fontId="8" fillId="0" borderId="31" xfId="0" applyNumberFormat="1" applyFont="1" applyBorder="1" applyAlignment="1">
      <alignment horizontal="center" vertical="center"/>
    </xf>
    <xf numFmtId="164" fontId="7" fillId="0" borderId="0" xfId="2" applyFont="1" applyFill="1" applyBorder="1"/>
    <xf numFmtId="0" fontId="7" fillId="0" borderId="37" xfId="0" applyFont="1" applyBorder="1"/>
    <xf numFmtId="2" fontId="7" fillId="0" borderId="37" xfId="0" applyNumberFormat="1" applyFont="1" applyBorder="1"/>
    <xf numFmtId="9" fontId="7" fillId="0" borderId="37" xfId="1" applyFont="1" applyFill="1" applyBorder="1"/>
    <xf numFmtId="0" fontId="17" fillId="0" borderId="38" xfId="0" applyFont="1" applyBorder="1"/>
    <xf numFmtId="0" fontId="17" fillId="0" borderId="39" xfId="0" applyFont="1" applyBorder="1"/>
    <xf numFmtId="165" fontId="17" fillId="0" borderId="39" xfId="2" applyNumberFormat="1" applyFont="1" applyFill="1" applyBorder="1"/>
    <xf numFmtId="164" fontId="17" fillId="0" borderId="39" xfId="2" applyFont="1" applyFill="1" applyBorder="1"/>
    <xf numFmtId="164" fontId="8" fillId="0" borderId="0" xfId="2" applyFont="1" applyFill="1" applyBorder="1"/>
    <xf numFmtId="0" fontId="17" fillId="0" borderId="0" xfId="0" applyFont="1"/>
    <xf numFmtId="164" fontId="17" fillId="0" borderId="0" xfId="0" applyNumberFormat="1" applyFont="1"/>
    <xf numFmtId="0" fontId="7" fillId="0" borderId="36" xfId="0" applyFont="1" applyBorder="1"/>
    <xf numFmtId="2" fontId="7" fillId="0" borderId="36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164" fontId="17" fillId="0" borderId="1" xfId="2" applyFont="1" applyFill="1" applyBorder="1"/>
    <xf numFmtId="0" fontId="5" fillId="0" borderId="0" xfId="0" applyFont="1"/>
    <xf numFmtId="0" fontId="13" fillId="0" borderId="0" xfId="0" applyFont="1"/>
    <xf numFmtId="0" fontId="5" fillId="0" borderId="21" xfId="0" applyFont="1" applyBorder="1"/>
    <xf numFmtId="0" fontId="14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left"/>
    </xf>
    <xf numFmtId="0" fontId="14" fillId="0" borderId="28" xfId="0" applyFont="1" applyBorder="1"/>
    <xf numFmtId="0" fontId="14" fillId="0" borderId="29" xfId="0" applyFont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29" xfId="0" applyFont="1" applyBorder="1"/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left"/>
    </xf>
    <xf numFmtId="0" fontId="14" fillId="0" borderId="25" xfId="0" applyFont="1" applyBorder="1"/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left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horizontal="left"/>
    </xf>
    <xf numFmtId="0" fontId="14" fillId="0" borderId="27" xfId="0" applyFont="1" applyBorder="1"/>
    <xf numFmtId="0" fontId="14" fillId="0" borderId="23" xfId="0" applyFont="1" applyBorder="1"/>
    <xf numFmtId="0" fontId="14" fillId="0" borderId="27" xfId="0" applyFont="1" applyBorder="1" applyAlignment="1">
      <alignment vertical="center"/>
    </xf>
    <xf numFmtId="9" fontId="17" fillId="0" borderId="40" xfId="1" applyFont="1" applyFill="1" applyBorder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/>
    <xf numFmtId="0" fontId="14" fillId="0" borderId="21" xfId="0" applyFont="1" applyBorder="1" applyAlignment="1">
      <alignment horizontal="left" wrapText="1"/>
    </xf>
    <xf numFmtId="49" fontId="14" fillId="0" borderId="21" xfId="0" applyNumberFormat="1" applyFont="1" applyBorder="1" applyAlignment="1">
      <alignment horizontal="left" wrapText="1"/>
    </xf>
    <xf numFmtId="0" fontId="14" fillId="0" borderId="21" xfId="0" applyFont="1" applyBorder="1" applyAlignment="1">
      <alignment wrapText="1"/>
    </xf>
    <xf numFmtId="4" fontId="7" fillId="0" borderId="9" xfId="0" applyNumberFormat="1" applyFont="1" applyBorder="1" applyAlignment="1">
      <alignment horizontal="right"/>
    </xf>
    <xf numFmtId="10" fontId="8" fillId="0" borderId="32" xfId="1" applyNumberFormat="1" applyFont="1" applyFill="1" applyBorder="1"/>
    <xf numFmtId="0" fontId="20" fillId="0" borderId="29" xfId="0" applyFont="1" applyBorder="1"/>
    <xf numFmtId="0" fontId="20" fillId="0" borderId="21" xfId="0" applyFont="1" applyBorder="1"/>
    <xf numFmtId="0" fontId="20" fillId="0" borderId="35" xfId="0" applyFont="1" applyBorder="1"/>
    <xf numFmtId="0" fontId="9" fillId="0" borderId="21" xfId="0" applyFont="1" applyBorder="1"/>
    <xf numFmtId="0" fontId="9" fillId="0" borderId="21" xfId="0" applyFont="1" applyBorder="1" applyAlignment="1">
      <alignment wrapText="1"/>
    </xf>
    <xf numFmtId="165" fontId="18" fillId="0" borderId="33" xfId="2" applyNumberFormat="1" applyFont="1" applyFill="1" applyBorder="1"/>
    <xf numFmtId="164" fontId="18" fillId="0" borderId="34" xfId="2" applyFont="1" applyFill="1" applyBorder="1"/>
    <xf numFmtId="164" fontId="18" fillId="0" borderId="0" xfId="2" applyFont="1" applyFill="1" applyBorder="1"/>
    <xf numFmtId="0" fontId="10" fillId="0" borderId="21" xfId="0" applyFont="1" applyBorder="1"/>
    <xf numFmtId="165" fontId="10" fillId="0" borderId="21" xfId="2" applyNumberFormat="1" applyFont="1" applyFill="1" applyBorder="1"/>
    <xf numFmtId="0" fontId="10" fillId="0" borderId="25" xfId="0" applyFont="1" applyBorder="1"/>
    <xf numFmtId="165" fontId="10" fillId="0" borderId="28" xfId="2" applyNumberFormat="1" applyFont="1" applyFill="1" applyBorder="1"/>
    <xf numFmtId="43" fontId="10" fillId="0" borderId="0" xfId="0" applyNumberFormat="1" applyFont="1"/>
    <xf numFmtId="165" fontId="10" fillId="0" borderId="0" xfId="0" applyNumberFormat="1" applyFont="1"/>
    <xf numFmtId="0" fontId="14" fillId="0" borderId="14" xfId="0" applyFont="1" applyBorder="1" applyAlignment="1">
      <alignment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/>
    <xf numFmtId="0" fontId="19" fillId="2" borderId="14" xfId="0" applyFont="1" applyFill="1" applyBorder="1"/>
    <xf numFmtId="9" fontId="14" fillId="0" borderId="14" xfId="1" applyFont="1" applyFill="1" applyBorder="1"/>
    <xf numFmtId="4" fontId="14" fillId="0" borderId="0" xfId="0" applyNumberFormat="1" applyFont="1"/>
    <xf numFmtId="164" fontId="7" fillId="0" borderId="0" xfId="2" applyFont="1" applyFill="1"/>
    <xf numFmtId="170" fontId="7" fillId="0" borderId="15" xfId="1" applyNumberFormat="1" applyFont="1" applyFill="1" applyBorder="1" applyAlignment="1">
      <alignment horizontal="right"/>
    </xf>
    <xf numFmtId="0" fontId="20" fillId="0" borderId="28" xfId="0" applyFont="1" applyBorder="1"/>
    <xf numFmtId="0" fontId="21" fillId="3" borderId="29" xfId="0" applyFont="1" applyFill="1" applyBorder="1"/>
    <xf numFmtId="0" fontId="21" fillId="3" borderId="29" xfId="0" applyFont="1" applyFill="1" applyBorder="1" applyAlignment="1">
      <alignment wrapText="1"/>
    </xf>
    <xf numFmtId="0" fontId="21" fillId="3" borderId="21" xfId="0" applyFont="1" applyFill="1" applyBorder="1"/>
    <xf numFmtId="0" fontId="21" fillId="3" borderId="21" xfId="0" applyFont="1" applyFill="1" applyBorder="1" applyAlignment="1">
      <alignment wrapText="1"/>
    </xf>
    <xf numFmtId="0" fontId="21" fillId="3" borderId="35" xfId="0" applyFont="1" applyFill="1" applyBorder="1"/>
    <xf numFmtId="0" fontId="21" fillId="3" borderId="35" xfId="0" applyFont="1" applyFill="1" applyBorder="1" applyAlignment="1">
      <alignment wrapText="1"/>
    </xf>
    <xf numFmtId="0" fontId="10" fillId="3" borderId="0" xfId="0" applyFont="1" applyFill="1"/>
    <xf numFmtId="0" fontId="9" fillId="3" borderId="21" xfId="0" applyFont="1" applyFill="1" applyBorder="1"/>
    <xf numFmtId="164" fontId="18" fillId="3" borderId="34" xfId="2" applyFont="1" applyFill="1" applyBorder="1"/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5" xfId="0" applyFont="1" applyFill="1" applyBorder="1" applyAlignment="1">
      <alignment vertical="center"/>
    </xf>
    <xf numFmtId="0" fontId="4" fillId="3" borderId="27" xfId="0" applyFont="1" applyFill="1" applyBorder="1" applyAlignment="1">
      <alignment horizontal="left"/>
    </xf>
    <xf numFmtId="0" fontId="4" fillId="3" borderId="23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left"/>
    </xf>
    <xf numFmtId="0" fontId="4" fillId="3" borderId="27" xfId="0" applyFont="1" applyFill="1" applyBorder="1"/>
    <xf numFmtId="0" fontId="4" fillId="3" borderId="23" xfId="0" applyFont="1" applyFill="1" applyBorder="1"/>
    <xf numFmtId="0" fontId="4" fillId="3" borderId="25" xfId="0" applyFont="1" applyFill="1" applyBorder="1"/>
    <xf numFmtId="0" fontId="4" fillId="3" borderId="27" xfId="0" applyFont="1" applyFill="1" applyBorder="1" applyAlignment="1">
      <alignment vertical="center"/>
    </xf>
    <xf numFmtId="0" fontId="22" fillId="0" borderId="0" xfId="0" applyFont="1"/>
    <xf numFmtId="0" fontId="23" fillId="0" borderId="21" xfId="0" applyFont="1" applyBorder="1"/>
    <xf numFmtId="164" fontId="24" fillId="0" borderId="34" xfId="2" applyFont="1" applyFill="1" applyBorder="1"/>
    <xf numFmtId="165" fontId="22" fillId="0" borderId="21" xfId="2" applyNumberFormat="1" applyFont="1" applyFill="1" applyBorder="1"/>
    <xf numFmtId="165" fontId="22" fillId="0" borderId="28" xfId="2" applyNumberFormat="1" applyFont="1" applyFill="1" applyBorder="1"/>
    <xf numFmtId="165" fontId="22" fillId="0" borderId="0" xfId="0" applyNumberFormat="1" applyFont="1"/>
    <xf numFmtId="4" fontId="22" fillId="0" borderId="0" xfId="0" applyNumberFormat="1" applyFont="1"/>
    <xf numFmtId="164" fontId="24" fillId="0" borderId="41" xfId="2" applyFont="1" applyFill="1" applyBorder="1"/>
    <xf numFmtId="165" fontId="10" fillId="0" borderId="33" xfId="2" applyNumberFormat="1" applyFont="1" applyFill="1" applyBorder="1"/>
    <xf numFmtId="165" fontId="22" fillId="0" borderId="42" xfId="2" applyNumberFormat="1" applyFont="1" applyFill="1" applyBorder="1"/>
    <xf numFmtId="9" fontId="17" fillId="0" borderId="1" xfId="1" applyFont="1" applyFill="1" applyBorder="1"/>
    <xf numFmtId="3" fontId="7" fillId="0" borderId="2" xfId="0" applyNumberFormat="1" applyFont="1" applyBorder="1"/>
    <xf numFmtId="0" fontId="19" fillId="0" borderId="0" xfId="0" applyFont="1" applyAlignment="1">
      <alignment horizontal="right"/>
    </xf>
    <xf numFmtId="167" fontId="14" fillId="0" borderId="21" xfId="0" applyNumberFormat="1" applyFont="1" applyBorder="1" applyAlignment="1">
      <alignment horizontal="right" wrapText="1"/>
    </xf>
    <xf numFmtId="0" fontId="19" fillId="0" borderId="21" xfId="5" applyFont="1" applyBorder="1" applyAlignment="1">
      <alignment horizontal="right" wrapText="1"/>
    </xf>
    <xf numFmtId="0" fontId="14" fillId="0" borderId="0" xfId="0" applyFont="1" applyAlignment="1">
      <alignment horizontal="right"/>
    </xf>
    <xf numFmtId="9" fontId="14" fillId="0" borderId="21" xfId="1" applyFont="1" applyFill="1" applyBorder="1" applyAlignment="1">
      <alignment horizontal="right" wrapText="1"/>
    </xf>
    <xf numFmtId="167" fontId="8" fillId="0" borderId="31" xfId="0" applyNumberFormat="1" applyFont="1" applyBorder="1"/>
    <xf numFmtId="0" fontId="14" fillId="0" borderId="43" xfId="0" applyFont="1" applyBorder="1" applyAlignment="1">
      <alignment horizontal="center" wrapText="1"/>
    </xf>
    <xf numFmtId="49" fontId="14" fillId="0" borderId="44" xfId="0" applyNumberFormat="1" applyFont="1" applyBorder="1" applyAlignment="1">
      <alignment horizontal="left" wrapText="1"/>
    </xf>
    <xf numFmtId="9" fontId="14" fillId="0" borderId="44" xfId="1" applyFont="1" applyFill="1" applyBorder="1" applyAlignment="1">
      <alignment horizontal="right" wrapText="1"/>
    </xf>
    <xf numFmtId="0" fontId="19" fillId="0" borderId="45" xfId="5" applyFont="1" applyBorder="1" applyAlignment="1">
      <alignment horizontal="right" wrapText="1"/>
    </xf>
    <xf numFmtId="0" fontId="19" fillId="0" borderId="46" xfId="5" applyFont="1" applyBorder="1" applyAlignment="1">
      <alignment horizontal="right" wrapText="1"/>
    </xf>
    <xf numFmtId="167" fontId="14" fillId="0" borderId="44" xfId="0" applyNumberFormat="1" applyFont="1" applyBorder="1" applyAlignment="1">
      <alignment horizontal="right" wrapText="1"/>
    </xf>
    <xf numFmtId="0" fontId="19" fillId="0" borderId="44" xfId="5" applyFont="1" applyBorder="1" applyAlignment="1">
      <alignment horizontal="right" wrapText="1"/>
    </xf>
    <xf numFmtId="0" fontId="14" fillId="0" borderId="48" xfId="0" applyFont="1" applyBorder="1" applyAlignment="1">
      <alignment horizontal="center" wrapText="1"/>
    </xf>
    <xf numFmtId="165" fontId="0" fillId="0" borderId="0" xfId="0" applyNumberFormat="1"/>
    <xf numFmtId="0" fontId="17" fillId="6" borderId="38" xfId="0" applyFont="1" applyFill="1" applyBorder="1"/>
    <xf numFmtId="0" fontId="17" fillId="6" borderId="39" xfId="0" applyFont="1" applyFill="1" applyBorder="1" applyAlignment="1">
      <alignment horizontal="center"/>
    </xf>
    <xf numFmtId="165" fontId="17" fillId="6" borderId="39" xfId="2" applyNumberFormat="1" applyFont="1" applyFill="1" applyBorder="1"/>
    <xf numFmtId="164" fontId="17" fillId="6" borderId="39" xfId="2" applyFont="1" applyFill="1" applyBorder="1"/>
    <xf numFmtId="9" fontId="17" fillId="6" borderId="40" xfId="1" applyFont="1" applyFill="1" applyBorder="1"/>
    <xf numFmtId="0" fontId="0" fillId="4" borderId="0" xfId="0" applyFill="1"/>
    <xf numFmtId="0" fontId="25" fillId="0" borderId="21" xfId="0" applyFont="1" applyBorder="1"/>
    <xf numFmtId="0" fontId="0" fillId="0" borderId="21" xfId="0" applyBorder="1"/>
    <xf numFmtId="165" fontId="0" fillId="0" borderId="21" xfId="2" applyNumberFormat="1" applyFont="1" applyBorder="1"/>
    <xf numFmtId="165" fontId="0" fillId="0" borderId="21" xfId="0" applyNumberFormat="1" applyBorder="1"/>
    <xf numFmtId="0" fontId="0" fillId="0" borderId="21" xfId="0" applyBorder="1" applyAlignment="1">
      <alignment wrapText="1"/>
    </xf>
    <xf numFmtId="0" fontId="25" fillId="0" borderId="21" xfId="0" applyFont="1" applyBorder="1" applyAlignment="1">
      <alignment horizontal="center"/>
    </xf>
    <xf numFmtId="165" fontId="25" fillId="0" borderId="21" xfId="2" applyNumberFormat="1" applyFont="1" applyBorder="1"/>
    <xf numFmtId="165" fontId="25" fillId="0" borderId="21" xfId="0" applyNumberFormat="1" applyFont="1" applyBorder="1"/>
    <xf numFmtId="9" fontId="0" fillId="0" borderId="0" xfId="1" applyFont="1"/>
    <xf numFmtId="0" fontId="8" fillId="0" borderId="3" xfId="0" applyFont="1" applyBorder="1" applyAlignment="1">
      <alignment wrapText="1"/>
    </xf>
    <xf numFmtId="167" fontId="7" fillId="0" borderId="9" xfId="0" applyNumberFormat="1" applyFont="1" applyBorder="1"/>
    <xf numFmtId="4" fontId="8" fillId="0" borderId="31" xfId="0" applyNumberFormat="1" applyFont="1" applyBorder="1"/>
    <xf numFmtId="9" fontId="7" fillId="0" borderId="0" xfId="1" applyFont="1" applyFill="1"/>
    <xf numFmtId="0" fontId="19" fillId="0" borderId="35" xfId="5" applyFont="1" applyBorder="1" applyAlignment="1">
      <alignment horizontal="center"/>
    </xf>
    <xf numFmtId="0" fontId="14" fillId="0" borderId="54" xfId="0" applyFont="1" applyBorder="1"/>
    <xf numFmtId="4" fontId="19" fillId="0" borderId="55" xfId="0" applyNumberFormat="1" applyFont="1" applyBorder="1" applyAlignment="1">
      <alignment horizontal="right" wrapText="1"/>
    </xf>
    <xf numFmtId="0" fontId="19" fillId="0" borderId="55" xfId="0" applyFont="1" applyBorder="1" applyAlignment="1">
      <alignment wrapText="1"/>
    </xf>
    <xf numFmtId="4" fontId="19" fillId="0" borderId="58" xfId="0" applyNumberFormat="1" applyFont="1" applyBorder="1" applyAlignment="1">
      <alignment horizontal="right" wrapText="1"/>
    </xf>
    <xf numFmtId="0" fontId="14" fillId="0" borderId="59" xfId="0" applyFont="1" applyBorder="1" applyAlignment="1">
      <alignment horizontal="right"/>
    </xf>
    <xf numFmtId="9" fontId="14" fillId="0" borderId="34" xfId="1" applyFont="1" applyFill="1" applyBorder="1" applyAlignment="1">
      <alignment horizontal="right"/>
    </xf>
    <xf numFmtId="43" fontId="22" fillId="0" borderId="0" xfId="0" applyNumberFormat="1" applyFont="1"/>
    <xf numFmtId="1" fontId="14" fillId="0" borderId="0" xfId="0" applyNumberFormat="1" applyFont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4" fillId="0" borderId="0" xfId="4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3" borderId="21" xfId="0" applyFont="1" applyFill="1" applyBorder="1" applyAlignment="1">
      <alignment wrapText="1"/>
    </xf>
    <xf numFmtId="166" fontId="5" fillId="3" borderId="21" xfId="2" applyNumberFormat="1" applyFont="1" applyFill="1" applyBorder="1" applyAlignment="1">
      <alignment wrapText="1"/>
    </xf>
    <xf numFmtId="168" fontId="5" fillId="3" borderId="21" xfId="0" applyNumberFormat="1" applyFont="1" applyFill="1" applyBorder="1" applyAlignment="1">
      <alignment wrapText="1"/>
    </xf>
    <xf numFmtId="1" fontId="5" fillId="3" borderId="21" xfId="0" applyNumberFormat="1" applyFont="1" applyFill="1" applyBorder="1" applyAlignment="1">
      <alignment wrapText="1"/>
    </xf>
    <xf numFmtId="0" fontId="13" fillId="3" borderId="0" xfId="0" applyFont="1" applyFill="1"/>
    <xf numFmtId="9" fontId="5" fillId="3" borderId="21" xfId="1" applyFont="1" applyFill="1" applyBorder="1" applyAlignment="1">
      <alignment wrapText="1"/>
    </xf>
    <xf numFmtId="9" fontId="13" fillId="3" borderId="0" xfId="1" applyFont="1" applyFill="1"/>
    <xf numFmtId="9" fontId="7" fillId="0" borderId="1" xfId="0" applyNumberFormat="1" applyFont="1" applyBorder="1"/>
    <xf numFmtId="49" fontId="7" fillId="0" borderId="2" xfId="0" quotePrefix="1" applyNumberFormat="1" applyFont="1" applyBorder="1" applyAlignment="1">
      <alignment horizontal="left"/>
    </xf>
    <xf numFmtId="0" fontId="7" fillId="0" borderId="2" xfId="0" quotePrefix="1" applyFont="1" applyBorder="1"/>
    <xf numFmtId="0" fontId="21" fillId="0" borderId="21" xfId="0" applyFont="1" applyFill="1" applyBorder="1"/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9" fontId="14" fillId="0" borderId="0" xfId="1" applyFont="1" applyFill="1" applyBorder="1"/>
    <xf numFmtId="0" fontId="14" fillId="0" borderId="0" xfId="0" applyFont="1" applyBorder="1"/>
    <xf numFmtId="0" fontId="7" fillId="0" borderId="3" xfId="0" quotePrefix="1" applyFont="1" applyBorder="1"/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  <xf numFmtId="4" fontId="7" fillId="0" borderId="9" xfId="0" applyNumberFormat="1" applyFont="1" applyBorder="1"/>
    <xf numFmtId="167" fontId="19" fillId="0" borderId="55" xfId="0" applyNumberFormat="1" applyFont="1" applyBorder="1" applyAlignment="1">
      <alignment wrapText="1"/>
    </xf>
    <xf numFmtId="0" fontId="5" fillId="3" borderId="29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14" fillId="0" borderId="66" xfId="0" applyFont="1" applyBorder="1" applyAlignment="1">
      <alignment horizontal="left" wrapText="1"/>
    </xf>
    <xf numFmtId="167" fontId="14" fillId="0" borderId="48" xfId="0" applyNumberFormat="1" applyFont="1" applyBorder="1" applyAlignment="1">
      <alignment horizontal="right" wrapText="1"/>
    </xf>
    <xf numFmtId="49" fontId="14" fillId="0" borderId="29" xfId="0" applyNumberFormat="1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7" fillId="0" borderId="21" xfId="0" applyFont="1" applyBorder="1" applyAlignment="1">
      <alignment wrapText="1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164" fontId="7" fillId="0" borderId="21" xfId="2" applyFont="1" applyFill="1" applyBorder="1" applyAlignment="1">
      <alignment horizontal="center" vertical="center"/>
    </xf>
    <xf numFmtId="170" fontId="7" fillId="0" borderId="64" xfId="1" applyNumberFormat="1" applyFont="1" applyFill="1" applyBorder="1" applyAlignment="1">
      <alignment horizontal="center" vertical="center"/>
    </xf>
    <xf numFmtId="170" fontId="7" fillId="0" borderId="63" xfId="1" applyNumberFormat="1" applyFont="1" applyFill="1" applyBorder="1" applyAlignment="1">
      <alignment horizontal="center" vertical="center"/>
    </xf>
    <xf numFmtId="170" fontId="7" fillId="0" borderId="65" xfId="1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left" vertical="center" wrapText="1"/>
    </xf>
    <xf numFmtId="0" fontId="19" fillId="2" borderId="61" xfId="0" applyFont="1" applyFill="1" applyBorder="1" applyAlignment="1">
      <alignment horizontal="left" vertical="center" wrapText="1"/>
    </xf>
    <xf numFmtId="0" fontId="19" fillId="2" borderId="62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left" wrapText="1"/>
    </xf>
    <xf numFmtId="0" fontId="19" fillId="0" borderId="41" xfId="0" applyFont="1" applyBorder="1" applyAlignment="1">
      <alignment horizontal="center" wrapText="1"/>
    </xf>
    <xf numFmtId="0" fontId="19" fillId="0" borderId="56" xfId="0" applyFont="1" applyBorder="1" applyAlignment="1">
      <alignment horizontal="center" wrapText="1"/>
    </xf>
    <xf numFmtId="0" fontId="19" fillId="0" borderId="57" xfId="0" applyFont="1" applyBorder="1" applyAlignment="1">
      <alignment horizontal="center" wrapText="1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9" fillId="0" borderId="44" xfId="5" applyFont="1" applyBorder="1" applyAlignment="1">
      <alignment horizontal="center" wrapText="1"/>
    </xf>
    <xf numFmtId="0" fontId="19" fillId="0" borderId="35" xfId="5" applyFont="1" applyBorder="1" applyAlignment="1">
      <alignment horizontal="center" wrapText="1"/>
    </xf>
    <xf numFmtId="0" fontId="19" fillId="0" borderId="44" xfId="5" applyFont="1" applyBorder="1" applyAlignment="1">
      <alignment horizontal="center"/>
    </xf>
    <xf numFmtId="0" fontId="19" fillId="5" borderId="47" xfId="0" applyFont="1" applyFill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0" borderId="45" xfId="5" applyFont="1" applyBorder="1" applyAlignment="1">
      <alignment wrapText="1"/>
    </xf>
    <xf numFmtId="0" fontId="19" fillId="0" borderId="53" xfId="5" applyFont="1" applyBorder="1" applyAlignment="1">
      <alignment wrapText="1"/>
    </xf>
    <xf numFmtId="0" fontId="19" fillId="0" borderId="35" xfId="5" applyFont="1" applyBorder="1" applyAlignment="1">
      <alignment horizontal="center"/>
    </xf>
    <xf numFmtId="0" fontId="19" fillId="0" borderId="44" xfId="5" applyFont="1" applyBorder="1" applyAlignment="1">
      <alignment wrapText="1"/>
    </xf>
    <xf numFmtId="0" fontId="19" fillId="0" borderId="35" xfId="5" applyFont="1" applyBorder="1" applyAlignment="1">
      <alignment wrapText="1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</cellXfs>
  <cellStyles count="6">
    <cellStyle name="Comma" xfId="2" builtinId="3"/>
    <cellStyle name="Normal" xfId="0" builtinId="0"/>
    <cellStyle name="Normal 2" xfId="5"/>
    <cellStyle name="Normal 2 2" xfId="4"/>
    <cellStyle name="Normal 7" xfId="3"/>
    <cellStyle name="Percent" xfId="1" builtinId="5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N23"/>
  <sheetViews>
    <sheetView workbookViewId="0">
      <selection activeCell="D25" sqref="D25"/>
    </sheetView>
  </sheetViews>
  <sheetFormatPr defaultColWidth="9.140625" defaultRowHeight="11.25" x14ac:dyDescent="0.2"/>
  <cols>
    <col min="1" max="1" width="8.85546875" style="1" customWidth="1"/>
    <col min="2" max="2" width="20.140625" style="1" customWidth="1"/>
    <col min="3" max="3" width="11" style="1" customWidth="1"/>
    <col min="4" max="4" width="10.28515625" style="1" customWidth="1"/>
    <col min="5" max="5" width="9.140625" style="1"/>
    <col min="6" max="6" width="7.28515625" style="1" customWidth="1"/>
    <col min="7" max="8" width="11.5703125" style="1" customWidth="1"/>
    <col min="9" max="9" width="12" style="1" customWidth="1"/>
    <col min="10" max="10" width="11.85546875" style="1" customWidth="1"/>
    <col min="11" max="11" width="10.7109375" style="1" customWidth="1"/>
    <col min="12" max="12" width="14.85546875" style="1" bestFit="1" customWidth="1"/>
    <col min="13" max="13" width="12.7109375" style="1" bestFit="1" customWidth="1"/>
    <col min="14" max="14" width="12.5703125" style="1" bestFit="1" customWidth="1"/>
    <col min="15" max="16384" width="9.140625" style="1"/>
  </cols>
  <sheetData>
    <row r="2" spans="1:14" x14ac:dyDescent="0.2">
      <c r="A2" s="1" t="s">
        <v>96</v>
      </c>
    </row>
    <row r="4" spans="1:14" ht="19.899999999999999" customHeight="1" x14ac:dyDescent="0.2">
      <c r="A4" s="267" t="s">
        <v>0</v>
      </c>
      <c r="B4" s="268"/>
      <c r="C4" s="269"/>
      <c r="D4" s="267" t="s">
        <v>82</v>
      </c>
      <c r="E4" s="268"/>
      <c r="F4" s="268"/>
      <c r="G4" s="269"/>
      <c r="H4" s="4" t="s">
        <v>216</v>
      </c>
      <c r="I4" s="4"/>
      <c r="J4" s="2"/>
      <c r="K4" s="3"/>
    </row>
    <row r="5" spans="1:14" ht="33.75" x14ac:dyDescent="0.2">
      <c r="A5" s="4" t="s">
        <v>1</v>
      </c>
      <c r="B5" s="4" t="s">
        <v>2</v>
      </c>
      <c r="C5" s="5" t="s">
        <v>97</v>
      </c>
      <c r="D5" s="6" t="s">
        <v>0</v>
      </c>
      <c r="E5" s="5" t="s">
        <v>98</v>
      </c>
      <c r="F5" s="5" t="s">
        <v>3</v>
      </c>
      <c r="G5" s="243" t="s">
        <v>18</v>
      </c>
      <c r="H5" s="207" t="s">
        <v>208</v>
      </c>
      <c r="I5" s="207" t="s">
        <v>207</v>
      </c>
      <c r="J5" s="244" t="s">
        <v>4</v>
      </c>
      <c r="K5" s="7" t="s">
        <v>26</v>
      </c>
    </row>
    <row r="6" spans="1:14" x14ac:dyDescent="0.2">
      <c r="A6" s="234" t="s">
        <v>117</v>
      </c>
      <c r="B6" s="4" t="s">
        <v>120</v>
      </c>
      <c r="C6" s="176">
        <v>107885</v>
      </c>
      <c r="D6" s="256" t="s">
        <v>123</v>
      </c>
      <c r="E6" s="256">
        <v>256650</v>
      </c>
      <c r="F6" s="259">
        <v>256650</v>
      </c>
      <c r="G6" s="262">
        <v>295650</v>
      </c>
      <c r="H6" s="262">
        <v>188301</v>
      </c>
      <c r="I6" s="263">
        <v>126398</v>
      </c>
      <c r="J6" s="262">
        <f>H6-I6</f>
        <v>61903</v>
      </c>
      <c r="K6" s="264">
        <f>I6/H6</f>
        <v>0.67125506502886334</v>
      </c>
      <c r="N6" s="8"/>
    </row>
    <row r="7" spans="1:14" x14ac:dyDescent="0.2">
      <c r="A7" s="235" t="s">
        <v>118</v>
      </c>
      <c r="B7" s="4" t="s">
        <v>121</v>
      </c>
      <c r="C7" s="176">
        <v>88603</v>
      </c>
      <c r="D7" s="257"/>
      <c r="E7" s="257"/>
      <c r="F7" s="260"/>
      <c r="G7" s="262"/>
      <c r="H7" s="262"/>
      <c r="I7" s="263"/>
      <c r="J7" s="262"/>
      <c r="K7" s="265"/>
      <c r="M7" s="137"/>
      <c r="N7" s="137"/>
    </row>
    <row r="8" spans="1:14" x14ac:dyDescent="0.2">
      <c r="A8" s="235" t="s">
        <v>119</v>
      </c>
      <c r="B8" s="4" t="s">
        <v>122</v>
      </c>
      <c r="C8" s="176">
        <v>39706</v>
      </c>
      <c r="D8" s="257"/>
      <c r="E8" s="257"/>
      <c r="F8" s="260"/>
      <c r="G8" s="262"/>
      <c r="H8" s="262"/>
      <c r="I8" s="263"/>
      <c r="J8" s="262"/>
      <c r="K8" s="265"/>
    </row>
    <row r="9" spans="1:14" x14ac:dyDescent="0.2">
      <c r="A9" s="242"/>
      <c r="B9" s="9"/>
      <c r="C9" s="65"/>
      <c r="D9" s="257"/>
      <c r="E9" s="257"/>
      <c r="F9" s="260"/>
      <c r="G9" s="262"/>
      <c r="H9" s="262"/>
      <c r="I9" s="263"/>
      <c r="J9" s="262"/>
      <c r="K9" s="265"/>
    </row>
    <row r="10" spans="1:14" x14ac:dyDescent="0.2">
      <c r="A10" s="242"/>
      <c r="B10" s="9"/>
      <c r="C10" s="65"/>
      <c r="D10" s="257"/>
      <c r="E10" s="258"/>
      <c r="F10" s="261"/>
      <c r="G10" s="262"/>
      <c r="H10" s="262"/>
      <c r="I10" s="263"/>
      <c r="J10" s="262"/>
      <c r="K10" s="266"/>
    </row>
    <row r="11" spans="1:14" ht="21" customHeight="1" thickBot="1" x14ac:dyDescent="0.25">
      <c r="A11" s="9"/>
      <c r="B11" s="9"/>
      <c r="C11" s="65"/>
      <c r="D11" s="63"/>
      <c r="E11" s="64"/>
      <c r="F11" s="66"/>
      <c r="G11" s="115"/>
      <c r="H11" s="245"/>
      <c r="I11" s="208">
        <v>0</v>
      </c>
      <c r="J11" s="115">
        <f>H11-I11</f>
        <v>0</v>
      </c>
      <c r="K11" s="138" t="e">
        <f>I11/H11</f>
        <v>#DIV/0!</v>
      </c>
    </row>
    <row r="12" spans="1:14" ht="25.5" customHeight="1" thickBot="1" x14ac:dyDescent="0.25">
      <c r="A12" s="254" t="s">
        <v>16</v>
      </c>
      <c r="B12" s="255"/>
      <c r="C12" s="67">
        <f>SUM(C6:C8)</f>
        <v>236194</v>
      </c>
      <c r="D12" s="67"/>
      <c r="E12" s="68">
        <f t="shared" ref="E12:J12" si="0">SUM(E6:E11)</f>
        <v>256650</v>
      </c>
      <c r="F12" s="67">
        <f t="shared" si="0"/>
        <v>256650</v>
      </c>
      <c r="G12" s="209">
        <f t="shared" si="0"/>
        <v>295650</v>
      </c>
      <c r="H12" s="209">
        <f t="shared" si="0"/>
        <v>188301</v>
      </c>
      <c r="I12" s="209">
        <f t="shared" si="0"/>
        <v>126398</v>
      </c>
      <c r="J12" s="182">
        <f t="shared" si="0"/>
        <v>61903</v>
      </c>
      <c r="K12" s="116">
        <f>I12/H12</f>
        <v>0.67125506502886334</v>
      </c>
    </row>
    <row r="13" spans="1:14" x14ac:dyDescent="0.2">
      <c r="F13" s="8"/>
      <c r="G13" s="8"/>
      <c r="H13" s="8"/>
      <c r="I13" s="8"/>
      <c r="J13" s="61"/>
    </row>
    <row r="14" spans="1:14" x14ac:dyDescent="0.2">
      <c r="A14" s="9" t="s">
        <v>104</v>
      </c>
      <c r="B14" s="4" t="s">
        <v>116</v>
      </c>
      <c r="C14" s="10"/>
      <c r="D14" s="11"/>
      <c r="E14" s="11"/>
      <c r="F14" s="12"/>
      <c r="H14" s="8"/>
      <c r="I14" s="210"/>
    </row>
    <row r="15" spans="1:14" x14ac:dyDescent="0.2">
      <c r="A15" s="13" t="s">
        <v>17</v>
      </c>
      <c r="B15" s="4" t="s">
        <v>13</v>
      </c>
      <c r="C15" s="14"/>
      <c r="F15" s="15"/>
      <c r="H15" s="8"/>
      <c r="I15" s="8"/>
    </row>
    <row r="16" spans="1:14" x14ac:dyDescent="0.2">
      <c r="A16" s="13"/>
      <c r="B16" s="9"/>
      <c r="C16" s="14"/>
      <c r="F16" s="15"/>
      <c r="I16" s="8"/>
      <c r="L16" s="62"/>
    </row>
    <row r="17" spans="1:10" x14ac:dyDescent="0.2">
      <c r="A17" s="13"/>
      <c r="B17" s="13"/>
      <c r="C17" s="14"/>
      <c r="F17" s="15"/>
      <c r="H17" s="8"/>
    </row>
    <row r="18" spans="1:10" x14ac:dyDescent="0.2">
      <c r="A18" s="13"/>
      <c r="B18" s="16"/>
      <c r="C18" s="14"/>
      <c r="F18" s="15"/>
    </row>
    <row r="19" spans="1:10" x14ac:dyDescent="0.2">
      <c r="A19" s="16"/>
      <c r="B19" s="4" t="s">
        <v>14</v>
      </c>
      <c r="C19" s="17"/>
      <c r="D19" s="18"/>
      <c r="E19" s="18"/>
      <c r="F19" s="19"/>
      <c r="J19" s="1">
        <v>126758782</v>
      </c>
    </row>
    <row r="20" spans="1:10" x14ac:dyDescent="0.2">
      <c r="J20" s="1">
        <v>61542126</v>
      </c>
    </row>
    <row r="21" spans="1:10" x14ac:dyDescent="0.2">
      <c r="J21" s="1">
        <f>SUM(J19:J20)</f>
        <v>188300908</v>
      </c>
    </row>
    <row r="23" spans="1:10" x14ac:dyDescent="0.2">
      <c r="B23" s="20"/>
    </row>
  </sheetData>
  <mergeCells count="11">
    <mergeCell ref="H6:H10"/>
    <mergeCell ref="I6:I10"/>
    <mergeCell ref="J6:J10"/>
    <mergeCell ref="K6:K10"/>
    <mergeCell ref="A4:C4"/>
    <mergeCell ref="D4:G4"/>
    <mergeCell ref="A12:B12"/>
    <mergeCell ref="D6:D10"/>
    <mergeCell ref="E6:E10"/>
    <mergeCell ref="F6:F10"/>
    <mergeCell ref="G6:G10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S71"/>
  <sheetViews>
    <sheetView zoomScaleNormal="100" workbookViewId="0">
      <pane xSplit="2" ySplit="6" topLeftCell="C28" activePane="bottomRight" state="frozen"/>
      <selection pane="topRight" activeCell="C1" sqref="C1"/>
      <selection pane="bottomLeft" activeCell="A6" sqref="A6"/>
      <selection pane="bottomRight" activeCell="C21" sqref="C21"/>
    </sheetView>
  </sheetViews>
  <sheetFormatPr defaultColWidth="9.140625" defaultRowHeight="11.25" x14ac:dyDescent="0.2"/>
  <cols>
    <col min="1" max="1" width="8.28515625" style="1" customWidth="1"/>
    <col min="2" max="2" width="26.28515625" style="1" customWidth="1"/>
    <col min="3" max="3" width="14.140625" style="1" bestFit="1" customWidth="1"/>
    <col min="4" max="4" width="14.28515625" style="1" customWidth="1"/>
    <col min="5" max="5" width="11" style="1" customWidth="1"/>
    <col min="6" max="6" width="14.5703125" style="1" bestFit="1" customWidth="1"/>
    <col min="7" max="7" width="12.42578125" style="1" bestFit="1" customWidth="1"/>
    <col min="8" max="8" width="11.85546875" style="1" customWidth="1"/>
    <col min="9" max="9" width="11" style="1" customWidth="1"/>
    <col min="10" max="11" width="10.7109375" style="1" customWidth="1"/>
    <col min="12" max="12" width="14.42578125" style="1" bestFit="1" customWidth="1"/>
    <col min="13" max="14" width="10.7109375" style="1" customWidth="1"/>
    <col min="15" max="15" width="15" style="1" customWidth="1"/>
    <col min="16" max="16" width="9.140625" style="1"/>
    <col min="17" max="17" width="14.42578125" style="1" bestFit="1" customWidth="1"/>
    <col min="18" max="18" width="14.140625" style="1" customWidth="1"/>
    <col min="19" max="19" width="9.140625" style="1"/>
    <col min="20" max="21" width="10.7109375" style="1" bestFit="1" customWidth="1"/>
    <col min="22" max="22" width="13" style="1" customWidth="1"/>
    <col min="23" max="16384" width="9.140625" style="1"/>
  </cols>
  <sheetData>
    <row r="2" spans="1:19" x14ac:dyDescent="0.2">
      <c r="A2" s="1" t="s">
        <v>94</v>
      </c>
    </row>
    <row r="5" spans="1:19" ht="24" customHeight="1" x14ac:dyDescent="0.2">
      <c r="A5" s="270"/>
      <c r="B5" s="270"/>
      <c r="C5" s="270" t="s">
        <v>217</v>
      </c>
      <c r="D5" s="270"/>
      <c r="E5" s="270"/>
      <c r="F5" s="270"/>
      <c r="G5" s="270"/>
      <c r="H5" s="270"/>
      <c r="I5" s="270"/>
      <c r="J5" s="21"/>
      <c r="K5" s="21"/>
      <c r="L5" s="21"/>
      <c r="M5" s="21"/>
      <c r="N5" s="21"/>
      <c r="O5" s="21"/>
    </row>
    <row r="6" spans="1:19" ht="22.5" x14ac:dyDescent="0.2">
      <c r="A6" s="22" t="s">
        <v>27</v>
      </c>
      <c r="B6" s="23" t="s">
        <v>30</v>
      </c>
      <c r="C6" s="22" t="s">
        <v>97</v>
      </c>
      <c r="D6" s="22" t="s">
        <v>98</v>
      </c>
      <c r="E6" s="22" t="s">
        <v>3</v>
      </c>
      <c r="F6" s="22" t="s">
        <v>18</v>
      </c>
      <c r="G6" s="22" t="s">
        <v>209</v>
      </c>
      <c r="H6" s="22" t="s">
        <v>210</v>
      </c>
      <c r="I6" s="22" t="s">
        <v>4</v>
      </c>
      <c r="J6" s="22" t="s">
        <v>26</v>
      </c>
      <c r="K6" s="24"/>
      <c r="L6" s="24"/>
      <c r="M6" s="24"/>
      <c r="N6" s="24"/>
      <c r="O6" s="24"/>
    </row>
    <row r="7" spans="1:19" x14ac:dyDescent="0.2">
      <c r="A7" s="25">
        <v>600</v>
      </c>
      <c r="B7" s="25" t="s">
        <v>6</v>
      </c>
      <c r="C7" s="70">
        <v>26026</v>
      </c>
      <c r="D7" s="25">
        <v>27200</v>
      </c>
      <c r="E7" s="25">
        <v>27200</v>
      </c>
      <c r="F7" s="25">
        <f>27200-208</f>
        <v>26992</v>
      </c>
      <c r="G7" s="26">
        <v>17992</v>
      </c>
      <c r="H7" s="26">
        <f>15003-208</f>
        <v>14795</v>
      </c>
      <c r="I7" s="26">
        <f>G7-H7</f>
        <v>3197</v>
      </c>
      <c r="J7" s="28">
        <f>H7/G7</f>
        <v>0.82230991551800803</v>
      </c>
      <c r="K7" s="69"/>
      <c r="L7" s="69">
        <f>F7/12</f>
        <v>2249.3333333333335</v>
      </c>
      <c r="M7" s="69"/>
      <c r="N7" s="31"/>
      <c r="O7" s="29"/>
      <c r="Q7" s="30"/>
      <c r="R7" s="30"/>
      <c r="S7" s="31"/>
    </row>
    <row r="8" spans="1:19" x14ac:dyDescent="0.2">
      <c r="A8" s="25">
        <v>601</v>
      </c>
      <c r="B8" s="25" t="s">
        <v>7</v>
      </c>
      <c r="C8" s="25">
        <v>4364</v>
      </c>
      <c r="D8" s="25">
        <v>4500</v>
      </c>
      <c r="E8" s="25">
        <v>4500</v>
      </c>
      <c r="F8" s="25">
        <v>4500</v>
      </c>
      <c r="G8" s="26">
        <v>3000</v>
      </c>
      <c r="H8" s="26">
        <v>2321</v>
      </c>
      <c r="I8" s="26">
        <f t="shared" ref="I8:I16" si="0">G8-H8</f>
        <v>679</v>
      </c>
      <c r="J8" s="28">
        <f>H8/G8</f>
        <v>0.77366666666666661</v>
      </c>
      <c r="K8" s="69"/>
      <c r="L8" s="69">
        <f>F8/12</f>
        <v>375</v>
      </c>
      <c r="M8" s="69"/>
      <c r="N8" s="31"/>
      <c r="O8" s="29"/>
    </row>
    <row r="9" spans="1:19" x14ac:dyDescent="0.2">
      <c r="A9" s="25">
        <v>602</v>
      </c>
      <c r="B9" s="25" t="s">
        <v>8</v>
      </c>
      <c r="C9" s="25">
        <v>77495</v>
      </c>
      <c r="D9" s="25">
        <v>52400</v>
      </c>
      <c r="E9" s="25">
        <v>52400</v>
      </c>
      <c r="F9" s="26">
        <v>67400</v>
      </c>
      <c r="G9" s="26">
        <v>44933</v>
      </c>
      <c r="H9" s="26">
        <v>29451</v>
      </c>
      <c r="I9" s="26">
        <f t="shared" si="0"/>
        <v>15482</v>
      </c>
      <c r="J9" s="28">
        <f>H9/G9</f>
        <v>0.65544254779338129</v>
      </c>
      <c r="K9" s="69"/>
      <c r="L9" s="69">
        <f>F9/12*8</f>
        <v>44933.333333333336</v>
      </c>
      <c r="M9" s="69"/>
      <c r="N9" s="31"/>
      <c r="O9" s="29"/>
    </row>
    <row r="10" spans="1:19" x14ac:dyDescent="0.2">
      <c r="A10" s="25">
        <v>603</v>
      </c>
      <c r="B10" s="25" t="s">
        <v>9</v>
      </c>
      <c r="C10" s="25"/>
      <c r="D10" s="25"/>
      <c r="E10" s="25"/>
      <c r="F10" s="26"/>
      <c r="G10" s="26"/>
      <c r="H10" s="26"/>
      <c r="I10" s="26"/>
      <c r="J10" s="28"/>
      <c r="K10" s="69"/>
      <c r="L10" s="69"/>
      <c r="M10" s="69"/>
      <c r="N10" s="31"/>
      <c r="O10" s="29"/>
    </row>
    <row r="11" spans="1:19" ht="22.5" customHeight="1" x14ac:dyDescent="0.2">
      <c r="A11" s="25">
        <v>604</v>
      </c>
      <c r="B11" s="32" t="s">
        <v>10</v>
      </c>
      <c r="C11" s="25"/>
      <c r="D11" s="25"/>
      <c r="E11" s="25"/>
      <c r="F11" s="26"/>
      <c r="G11" s="26"/>
      <c r="H11" s="26"/>
      <c r="I11" s="26"/>
      <c r="J11" s="28"/>
      <c r="K11" s="69"/>
      <c r="L11" s="69"/>
      <c r="M11" s="69"/>
      <c r="N11" s="31"/>
      <c r="O11" s="29"/>
      <c r="R11" s="29"/>
    </row>
    <row r="12" spans="1:19" x14ac:dyDescent="0.2">
      <c r="A12" s="25">
        <v>605</v>
      </c>
      <c r="B12" s="25" t="s">
        <v>11</v>
      </c>
      <c r="C12" s="25"/>
      <c r="D12" s="25"/>
      <c r="E12" s="25"/>
      <c r="F12" s="26"/>
      <c r="G12" s="26"/>
      <c r="H12" s="26"/>
      <c r="I12" s="26"/>
      <c r="J12" s="28"/>
      <c r="K12" s="69"/>
      <c r="L12" s="69"/>
      <c r="M12" s="69"/>
      <c r="N12" s="31"/>
      <c r="O12" s="29"/>
      <c r="Q12" s="29"/>
    </row>
    <row r="13" spans="1:19" x14ac:dyDescent="0.2">
      <c r="A13" s="25">
        <v>606</v>
      </c>
      <c r="B13" s="25" t="s">
        <v>12</v>
      </c>
      <c r="C13" s="25"/>
      <c r="D13" s="25"/>
      <c r="E13" s="25"/>
      <c r="F13" s="26">
        <v>208</v>
      </c>
      <c r="G13" s="26">
        <v>208</v>
      </c>
      <c r="H13" s="26">
        <v>208</v>
      </c>
      <c r="I13" s="26">
        <f t="shared" si="0"/>
        <v>0</v>
      </c>
      <c r="J13" s="28">
        <f t="shared" ref="J13:J16" si="1">H13/G13</f>
        <v>1</v>
      </c>
      <c r="K13" s="69"/>
      <c r="L13" s="69"/>
      <c r="M13" s="69"/>
      <c r="N13" s="31"/>
      <c r="O13" s="29"/>
    </row>
    <row r="14" spans="1:19" x14ac:dyDescent="0.2">
      <c r="A14" s="25">
        <v>609</v>
      </c>
      <c r="B14" s="25" t="s">
        <v>78</v>
      </c>
      <c r="C14" s="25"/>
      <c r="D14" s="25"/>
      <c r="E14" s="25"/>
      <c r="F14" s="26"/>
      <c r="G14" s="26"/>
      <c r="H14" s="26"/>
      <c r="I14" s="26">
        <f t="shared" si="0"/>
        <v>0</v>
      </c>
      <c r="J14" s="28"/>
      <c r="K14" s="69"/>
      <c r="L14" s="69"/>
      <c r="M14" s="69"/>
      <c r="N14" s="31"/>
      <c r="O14" s="29"/>
    </row>
    <row r="15" spans="1:19" ht="19.5" customHeight="1" x14ac:dyDescent="0.2">
      <c r="A15" s="25">
        <v>230</v>
      </c>
      <c r="B15" s="25" t="s">
        <v>79</v>
      </c>
      <c r="C15" s="25"/>
      <c r="D15" s="25"/>
      <c r="E15" s="25"/>
      <c r="F15" s="26"/>
      <c r="G15" s="26">
        <f t="shared" ref="G15:G16" si="2">F15</f>
        <v>0</v>
      </c>
      <c r="H15" s="26"/>
      <c r="I15" s="26">
        <f t="shared" si="0"/>
        <v>0</v>
      </c>
      <c r="J15" s="28"/>
      <c r="K15" s="69"/>
      <c r="L15" s="69"/>
      <c r="M15" s="69"/>
      <c r="N15" s="31"/>
      <c r="O15" s="29"/>
    </row>
    <row r="16" spans="1:19" ht="12" thickBot="1" x14ac:dyDescent="0.25">
      <c r="A16" s="80">
        <v>231</v>
      </c>
      <c r="B16" s="80" t="s">
        <v>80</v>
      </c>
      <c r="C16" s="80"/>
      <c r="D16" s="80"/>
      <c r="E16" s="80"/>
      <c r="F16" s="81"/>
      <c r="G16" s="26">
        <f t="shared" si="2"/>
        <v>0</v>
      </c>
      <c r="H16" s="81"/>
      <c r="I16" s="26">
        <f t="shared" si="0"/>
        <v>0</v>
      </c>
      <c r="J16" s="28" t="e">
        <f t="shared" si="1"/>
        <v>#DIV/0!</v>
      </c>
      <c r="K16" s="69"/>
      <c r="L16" s="69"/>
      <c r="M16" s="69"/>
      <c r="N16" s="31"/>
      <c r="O16" s="29"/>
    </row>
    <row r="17" spans="1:19" ht="15.75" customHeight="1" thickBot="1" x14ac:dyDescent="0.25">
      <c r="A17" s="73" t="s">
        <v>5</v>
      </c>
      <c r="B17" s="74" t="s">
        <v>126</v>
      </c>
      <c r="C17" s="75">
        <f>SUM(C7:C16)</f>
        <v>107885</v>
      </c>
      <c r="D17" s="75">
        <f t="shared" ref="D17:I17" si="3">SUM(D7:D16)</f>
        <v>84100</v>
      </c>
      <c r="E17" s="75">
        <f t="shared" si="3"/>
        <v>84100</v>
      </c>
      <c r="F17" s="75">
        <f t="shared" si="3"/>
        <v>99100</v>
      </c>
      <c r="G17" s="75">
        <f t="shared" si="3"/>
        <v>66133</v>
      </c>
      <c r="H17" s="75">
        <f t="shared" si="3"/>
        <v>46775</v>
      </c>
      <c r="I17" s="75">
        <f t="shared" si="3"/>
        <v>19358</v>
      </c>
      <c r="J17" s="106">
        <f>H17/G17</f>
        <v>0.70728683108281798</v>
      </c>
      <c r="K17" s="69"/>
      <c r="L17" s="79"/>
      <c r="M17" s="69"/>
      <c r="N17" s="78"/>
      <c r="O17" s="29"/>
      <c r="P17" s="30"/>
      <c r="S17" s="31"/>
    </row>
    <row r="18" spans="1:19" ht="12.75" x14ac:dyDescent="0.2">
      <c r="A18" s="70">
        <v>600</v>
      </c>
      <c r="B18" s="70" t="s">
        <v>6</v>
      </c>
      <c r="C18" s="70">
        <v>50674</v>
      </c>
      <c r="D18" s="70">
        <v>66200</v>
      </c>
      <c r="E18" s="70">
        <v>66200</v>
      </c>
      <c r="F18" s="70">
        <v>66200</v>
      </c>
      <c r="G18" s="71">
        <v>44133</v>
      </c>
      <c r="H18" s="71">
        <v>35472</v>
      </c>
      <c r="I18" s="71">
        <f>G18-H18</f>
        <v>8661</v>
      </c>
      <c r="J18" s="72">
        <f>H18/G18</f>
        <v>0.80375229420161787</v>
      </c>
      <c r="K18" s="31"/>
      <c r="L18" s="79">
        <f>F18/12*8</f>
        <v>44133.333333333336</v>
      </c>
      <c r="M18" s="31"/>
      <c r="N18" s="31"/>
      <c r="O18" s="29"/>
    </row>
    <row r="19" spans="1:19" ht="12.75" x14ac:dyDescent="0.2">
      <c r="A19" s="25">
        <v>601</v>
      </c>
      <c r="B19" s="25" t="s">
        <v>7</v>
      </c>
      <c r="C19" s="25">
        <v>9281</v>
      </c>
      <c r="D19" s="25">
        <v>11000</v>
      </c>
      <c r="E19" s="25">
        <v>11000</v>
      </c>
      <c r="F19" s="25">
        <v>11000</v>
      </c>
      <c r="G19" s="71">
        <v>7333</v>
      </c>
      <c r="H19" s="26">
        <v>5191</v>
      </c>
      <c r="I19" s="71">
        <f t="shared" ref="I19:I27" si="4">G19-H19</f>
        <v>2142</v>
      </c>
      <c r="J19" s="28">
        <f t="shared" ref="J19" si="5">H19/G19</f>
        <v>0.70789581344606578</v>
      </c>
      <c r="K19" s="31"/>
      <c r="L19" s="79">
        <f>F19/12*8</f>
        <v>7333.333333333333</v>
      </c>
      <c r="M19" s="31"/>
      <c r="N19" s="31"/>
      <c r="O19" s="29"/>
    </row>
    <row r="20" spans="1:19" ht="12.75" x14ac:dyDescent="0.2">
      <c r="A20" s="25">
        <v>602</v>
      </c>
      <c r="B20" s="25" t="s">
        <v>8</v>
      </c>
      <c r="C20" s="25">
        <v>28648</v>
      </c>
      <c r="D20" s="25">
        <v>45030</v>
      </c>
      <c r="E20" s="25">
        <v>45030</v>
      </c>
      <c r="F20" s="26">
        <v>69030</v>
      </c>
      <c r="G20" s="71">
        <v>46020</v>
      </c>
      <c r="H20" s="26">
        <v>15216</v>
      </c>
      <c r="I20" s="71">
        <f t="shared" si="4"/>
        <v>30804</v>
      </c>
      <c r="J20" s="28"/>
      <c r="K20" s="31"/>
      <c r="L20" s="79">
        <f>F20/12*8</f>
        <v>46020</v>
      </c>
      <c r="M20" s="31"/>
      <c r="N20" s="31"/>
      <c r="O20" s="29"/>
    </row>
    <row r="21" spans="1:19" ht="12.75" x14ac:dyDescent="0.2">
      <c r="A21" s="25">
        <v>603</v>
      </c>
      <c r="B21" s="25" t="s">
        <v>9</v>
      </c>
      <c r="C21" s="25"/>
      <c r="D21" s="25"/>
      <c r="E21" s="25"/>
      <c r="F21" s="26"/>
      <c r="G21" s="71"/>
      <c r="H21" s="26"/>
      <c r="I21" s="71">
        <f t="shared" si="4"/>
        <v>0</v>
      </c>
      <c r="J21" s="25"/>
      <c r="L21" s="79"/>
    </row>
    <row r="22" spans="1:19" ht="12.75" x14ac:dyDescent="0.2">
      <c r="A22" s="25">
        <v>604</v>
      </c>
      <c r="B22" s="25" t="s">
        <v>10</v>
      </c>
      <c r="C22" s="25"/>
      <c r="D22" s="25"/>
      <c r="E22" s="25"/>
      <c r="F22" s="26"/>
      <c r="G22" s="71"/>
      <c r="H22" s="26"/>
      <c r="I22" s="71">
        <f t="shared" si="4"/>
        <v>0</v>
      </c>
      <c r="J22" s="25"/>
      <c r="L22" s="79"/>
    </row>
    <row r="23" spans="1:19" ht="12.75" x14ac:dyDescent="0.2">
      <c r="A23" s="25">
        <v>605</v>
      </c>
      <c r="B23" s="25" t="s">
        <v>11</v>
      </c>
      <c r="C23" s="25"/>
      <c r="D23" s="25"/>
      <c r="E23" s="25"/>
      <c r="F23" s="26"/>
      <c r="G23" s="71"/>
      <c r="H23" s="26"/>
      <c r="I23" s="71">
        <f t="shared" si="4"/>
        <v>0</v>
      </c>
      <c r="J23" s="25"/>
      <c r="L23" s="79"/>
    </row>
    <row r="24" spans="1:19" ht="12.75" x14ac:dyDescent="0.2">
      <c r="A24" s="25">
        <v>606</v>
      </c>
      <c r="B24" s="25" t="s">
        <v>12</v>
      </c>
      <c r="C24" s="25"/>
      <c r="D24" s="25"/>
      <c r="E24" s="25"/>
      <c r="F24" s="26"/>
      <c r="G24" s="71"/>
      <c r="H24" s="26"/>
      <c r="I24" s="71">
        <f t="shared" si="4"/>
        <v>0</v>
      </c>
      <c r="J24" s="28"/>
      <c r="K24" s="31"/>
      <c r="L24" s="79"/>
      <c r="M24" s="31"/>
      <c r="N24" s="31"/>
    </row>
    <row r="25" spans="1:19" ht="12.75" x14ac:dyDescent="0.2">
      <c r="A25" s="25">
        <v>609</v>
      </c>
      <c r="B25" s="25" t="s">
        <v>78</v>
      </c>
      <c r="C25" s="25"/>
      <c r="D25" s="25"/>
      <c r="E25" s="25"/>
      <c r="F25" s="26"/>
      <c r="G25" s="71"/>
      <c r="H25" s="26"/>
      <c r="I25" s="71">
        <f t="shared" si="4"/>
        <v>0</v>
      </c>
      <c r="J25" s="25"/>
      <c r="L25" s="79"/>
      <c r="O25" s="30"/>
    </row>
    <row r="26" spans="1:19" ht="12.75" x14ac:dyDescent="0.2">
      <c r="A26" s="25">
        <v>230</v>
      </c>
      <c r="B26" s="25" t="s">
        <v>79</v>
      </c>
      <c r="C26" s="25"/>
      <c r="D26" s="25"/>
      <c r="E26" s="25"/>
      <c r="F26" s="26"/>
      <c r="G26" s="71"/>
      <c r="H26" s="26"/>
      <c r="I26" s="71">
        <f t="shared" si="4"/>
        <v>0</v>
      </c>
      <c r="J26" s="25"/>
      <c r="L26" s="79"/>
    </row>
    <row r="27" spans="1:19" ht="13.5" thickBot="1" x14ac:dyDescent="0.25">
      <c r="A27" s="25">
        <v>231</v>
      </c>
      <c r="B27" s="25" t="s">
        <v>80</v>
      </c>
      <c r="C27" s="25"/>
      <c r="D27" s="25"/>
      <c r="E27" s="25"/>
      <c r="F27" s="25"/>
      <c r="G27" s="71"/>
      <c r="H27" s="27">
        <v>0</v>
      </c>
      <c r="I27" s="71">
        <f t="shared" si="4"/>
        <v>0</v>
      </c>
      <c r="J27" s="233">
        <v>0</v>
      </c>
      <c r="L27" s="79"/>
    </row>
    <row r="28" spans="1:19" ht="15.75" customHeight="1" thickBot="1" x14ac:dyDescent="0.25">
      <c r="A28" s="73" t="s">
        <v>5</v>
      </c>
      <c r="B28" s="74" t="s">
        <v>127</v>
      </c>
      <c r="C28" s="75">
        <f>SUM(C18:C27)</f>
        <v>88603</v>
      </c>
      <c r="D28" s="75">
        <f t="shared" ref="D28:I28" si="6">SUM(D18:D27)</f>
        <v>122230</v>
      </c>
      <c r="E28" s="75">
        <f t="shared" si="6"/>
        <v>122230</v>
      </c>
      <c r="F28" s="75">
        <f t="shared" si="6"/>
        <v>146230</v>
      </c>
      <c r="G28" s="75">
        <f t="shared" si="6"/>
        <v>97486</v>
      </c>
      <c r="H28" s="75">
        <f t="shared" si="6"/>
        <v>55879</v>
      </c>
      <c r="I28" s="75">
        <f t="shared" si="6"/>
        <v>41607</v>
      </c>
      <c r="J28" s="106">
        <f>H28/G28</f>
        <v>0.57320025439550293</v>
      </c>
      <c r="K28" s="78"/>
      <c r="L28" s="79"/>
      <c r="M28" s="78"/>
      <c r="N28" s="78"/>
      <c r="O28" s="29"/>
      <c r="P28" s="30"/>
      <c r="S28" s="31"/>
    </row>
    <row r="29" spans="1:19" ht="12.75" x14ac:dyDescent="0.2">
      <c r="A29" s="25">
        <v>600</v>
      </c>
      <c r="B29" s="25" t="s">
        <v>6</v>
      </c>
      <c r="C29" s="25">
        <v>4057</v>
      </c>
      <c r="D29" s="25">
        <v>4250</v>
      </c>
      <c r="E29" s="25">
        <v>4250</v>
      </c>
      <c r="F29" s="25">
        <v>4250</v>
      </c>
      <c r="G29" s="26">
        <v>2833</v>
      </c>
      <c r="H29" s="26">
        <v>2422</v>
      </c>
      <c r="I29" s="26">
        <f>G29-H29</f>
        <v>411</v>
      </c>
      <c r="J29" s="28">
        <f>H29/G29</f>
        <v>0.85492410871867275</v>
      </c>
      <c r="K29" s="31"/>
      <c r="L29" s="79">
        <f>F29/12*8</f>
        <v>2833.3333333333335</v>
      </c>
      <c r="M29" s="31"/>
      <c r="N29" s="31"/>
      <c r="O29" s="29"/>
    </row>
    <row r="30" spans="1:19" ht="12.75" x14ac:dyDescent="0.2">
      <c r="A30" s="25">
        <v>601</v>
      </c>
      <c r="B30" s="25" t="s">
        <v>7</v>
      </c>
      <c r="C30" s="25">
        <v>723</v>
      </c>
      <c r="D30" s="25">
        <v>700</v>
      </c>
      <c r="E30" s="25">
        <v>700</v>
      </c>
      <c r="F30" s="25">
        <v>700</v>
      </c>
      <c r="G30" s="26">
        <v>467</v>
      </c>
      <c r="H30" s="26">
        <v>344</v>
      </c>
      <c r="I30" s="26">
        <f t="shared" ref="I30:I38" si="7">G30-H30</f>
        <v>123</v>
      </c>
      <c r="J30" s="28">
        <f t="shared" ref="J30:J31" si="8">H30/G30</f>
        <v>0.7366167023554604</v>
      </c>
      <c r="K30" s="31"/>
      <c r="L30" s="79">
        <f>F30/12*8</f>
        <v>466.66666666666669</v>
      </c>
      <c r="M30" s="31"/>
      <c r="N30" s="31"/>
      <c r="O30" s="29"/>
    </row>
    <row r="31" spans="1:19" ht="12.75" x14ac:dyDescent="0.2">
      <c r="A31" s="25">
        <v>602</v>
      </c>
      <c r="B31" s="25" t="s">
        <v>8</v>
      </c>
      <c r="C31" s="25">
        <v>31196</v>
      </c>
      <c r="D31" s="25">
        <v>40170</v>
      </c>
      <c r="E31" s="25">
        <v>40170</v>
      </c>
      <c r="F31" s="26">
        <f>40170-2400</f>
        <v>37770</v>
      </c>
      <c r="G31" s="26">
        <v>26780</v>
      </c>
      <c r="H31" s="26">
        <v>20978</v>
      </c>
      <c r="I31" s="26">
        <f t="shared" si="7"/>
        <v>5802</v>
      </c>
      <c r="J31" s="28">
        <f t="shared" si="8"/>
        <v>0.78334578043315906</v>
      </c>
      <c r="K31" s="31"/>
      <c r="L31" s="79">
        <f>F31/12*8</f>
        <v>25180</v>
      </c>
      <c r="M31" s="31"/>
      <c r="N31" s="31"/>
      <c r="O31" s="29"/>
    </row>
    <row r="32" spans="1:19" ht="12.75" x14ac:dyDescent="0.2">
      <c r="A32" s="25">
        <v>603</v>
      </c>
      <c r="B32" s="25" t="s">
        <v>9</v>
      </c>
      <c r="C32" s="25"/>
      <c r="D32" s="25"/>
      <c r="E32" s="25"/>
      <c r="F32" s="26"/>
      <c r="G32" s="26"/>
      <c r="H32" s="26"/>
      <c r="I32" s="26">
        <f t="shared" si="7"/>
        <v>0</v>
      </c>
      <c r="J32" s="25"/>
      <c r="L32" s="79"/>
    </row>
    <row r="33" spans="1:19" ht="12.75" x14ac:dyDescent="0.2">
      <c r="A33" s="25">
        <v>604</v>
      </c>
      <c r="B33" s="25" t="s">
        <v>10</v>
      </c>
      <c r="C33" s="25"/>
      <c r="D33" s="25"/>
      <c r="E33" s="25"/>
      <c r="F33" s="26"/>
      <c r="G33" s="26"/>
      <c r="H33" s="26"/>
      <c r="I33" s="26">
        <f t="shared" si="7"/>
        <v>0</v>
      </c>
      <c r="J33" s="25"/>
      <c r="L33" s="79"/>
    </row>
    <row r="34" spans="1:19" ht="12.75" x14ac:dyDescent="0.2">
      <c r="A34" s="25">
        <v>605</v>
      </c>
      <c r="B34" s="25" t="s">
        <v>11</v>
      </c>
      <c r="C34" s="25"/>
      <c r="D34" s="25"/>
      <c r="E34" s="25"/>
      <c r="F34" s="26"/>
      <c r="G34" s="26"/>
      <c r="H34" s="26"/>
      <c r="I34" s="26">
        <f t="shared" si="7"/>
        <v>0</v>
      </c>
      <c r="J34" s="25"/>
      <c r="L34" s="79"/>
    </row>
    <row r="35" spans="1:19" ht="12.75" x14ac:dyDescent="0.2">
      <c r="A35" s="25">
        <v>606</v>
      </c>
      <c r="B35" s="25" t="s">
        <v>12</v>
      </c>
      <c r="C35" s="25"/>
      <c r="D35" s="25"/>
      <c r="E35" s="25"/>
      <c r="F35" s="26"/>
      <c r="G35" s="26"/>
      <c r="H35" s="26"/>
      <c r="I35" s="26">
        <f t="shared" si="7"/>
        <v>0</v>
      </c>
      <c r="J35" s="28"/>
      <c r="K35" s="31"/>
      <c r="L35" s="79"/>
      <c r="M35" s="31"/>
      <c r="N35" s="31"/>
    </row>
    <row r="36" spans="1:19" ht="12.75" x14ac:dyDescent="0.2">
      <c r="A36" s="25">
        <v>609</v>
      </c>
      <c r="B36" s="25" t="s">
        <v>78</v>
      </c>
      <c r="C36" s="25"/>
      <c r="D36" s="25"/>
      <c r="E36" s="25"/>
      <c r="F36" s="26"/>
      <c r="G36" s="26"/>
      <c r="H36" s="26"/>
      <c r="I36" s="26">
        <f t="shared" si="7"/>
        <v>0</v>
      </c>
      <c r="J36" s="25"/>
      <c r="L36" s="79"/>
    </row>
    <row r="37" spans="1:19" ht="12.75" x14ac:dyDescent="0.2">
      <c r="A37" s="25">
        <v>230</v>
      </c>
      <c r="B37" s="25" t="s">
        <v>79</v>
      </c>
      <c r="C37" s="25"/>
      <c r="D37" s="25"/>
      <c r="E37" s="25"/>
      <c r="F37" s="26"/>
      <c r="G37" s="26"/>
      <c r="H37" s="26"/>
      <c r="I37" s="26">
        <f t="shared" si="7"/>
        <v>0</v>
      </c>
      <c r="J37" s="25"/>
      <c r="L37" s="79"/>
    </row>
    <row r="38" spans="1:19" ht="13.5" thickBot="1" x14ac:dyDescent="0.25">
      <c r="A38" s="25">
        <v>231</v>
      </c>
      <c r="B38" s="25" t="s">
        <v>80</v>
      </c>
      <c r="C38" s="25">
        <v>3730</v>
      </c>
      <c r="D38" s="25"/>
      <c r="E38" s="25">
        <v>5200</v>
      </c>
      <c r="F38" s="26">
        <v>7600</v>
      </c>
      <c r="G38" s="26"/>
      <c r="H38" s="26"/>
      <c r="I38" s="26">
        <f t="shared" si="7"/>
        <v>0</v>
      </c>
      <c r="J38" s="25"/>
      <c r="L38" s="79"/>
    </row>
    <row r="39" spans="1:19" ht="15.75" customHeight="1" thickBot="1" x14ac:dyDescent="0.25">
      <c r="A39" s="73" t="s">
        <v>5</v>
      </c>
      <c r="B39" s="74" t="s">
        <v>124</v>
      </c>
      <c r="C39" s="75">
        <f>SUM(C29:C38)</f>
        <v>39706</v>
      </c>
      <c r="D39" s="75">
        <f t="shared" ref="D39:H39" si="9">SUM(D29:D38)</f>
        <v>45120</v>
      </c>
      <c r="E39" s="75">
        <f t="shared" si="9"/>
        <v>50320</v>
      </c>
      <c r="F39" s="75">
        <f t="shared" si="9"/>
        <v>50320</v>
      </c>
      <c r="G39" s="75">
        <f t="shared" si="9"/>
        <v>30080</v>
      </c>
      <c r="H39" s="75">
        <f t="shared" si="9"/>
        <v>23744</v>
      </c>
      <c r="I39" s="76">
        <f>SUM(I29:I38)</f>
        <v>6336</v>
      </c>
      <c r="J39" s="106">
        <f>H39/G39</f>
        <v>0.78936170212765955</v>
      </c>
      <c r="K39" s="78"/>
      <c r="L39" s="79"/>
      <c r="M39" s="78"/>
      <c r="N39" s="78"/>
      <c r="O39" s="29"/>
      <c r="P39" s="30"/>
      <c r="S39" s="31"/>
    </row>
    <row r="40" spans="1:19" ht="28.5" customHeight="1" x14ac:dyDescent="0.2">
      <c r="A40" s="82"/>
      <c r="B40" s="83" t="s">
        <v>15</v>
      </c>
      <c r="C40" s="84">
        <f>C28+C17+C39</f>
        <v>236194</v>
      </c>
      <c r="D40" s="84">
        <f t="shared" ref="D40:I40" si="10">D28+D17+D39</f>
        <v>251450</v>
      </c>
      <c r="E40" s="84">
        <f t="shared" si="10"/>
        <v>256650</v>
      </c>
      <c r="F40" s="84">
        <f t="shared" si="10"/>
        <v>295650</v>
      </c>
      <c r="G40" s="84">
        <f t="shared" si="10"/>
        <v>193699</v>
      </c>
      <c r="H40" s="84">
        <f t="shared" si="10"/>
        <v>126398</v>
      </c>
      <c r="I40" s="84">
        <f t="shared" si="10"/>
        <v>67301</v>
      </c>
      <c r="J40" s="175"/>
      <c r="K40" s="77"/>
      <c r="L40" s="79"/>
      <c r="M40" s="77"/>
      <c r="N40" s="77"/>
      <c r="O40" s="34"/>
      <c r="Q40" s="20" t="e">
        <f>#REF!/H40</f>
        <v>#REF!</v>
      </c>
    </row>
    <row r="41" spans="1:19" x14ac:dyDescent="0.2">
      <c r="F41" s="33"/>
      <c r="H41" s="33"/>
    </row>
    <row r="42" spans="1:19" ht="30" x14ac:dyDescent="0.25">
      <c r="A42" s="35" t="s">
        <v>19</v>
      </c>
      <c r="B42" s="36" t="s">
        <v>20</v>
      </c>
      <c r="C42" s="36" t="s">
        <v>104</v>
      </c>
      <c r="K42" s="30"/>
      <c r="L42" s="30"/>
      <c r="Q42" s="33"/>
    </row>
    <row r="43" spans="1:19" ht="15" x14ac:dyDescent="0.25">
      <c r="A43" s="37"/>
      <c r="B43" s="38"/>
      <c r="C43" s="39"/>
    </row>
    <row r="44" spans="1:19" ht="15" x14ac:dyDescent="0.25">
      <c r="A44" s="37" t="s">
        <v>128</v>
      </c>
      <c r="B44" s="38" t="s">
        <v>125</v>
      </c>
      <c r="C44" s="40" t="s">
        <v>116</v>
      </c>
      <c r="L44" s="30"/>
    </row>
    <row r="45" spans="1:19" ht="15" x14ac:dyDescent="0.25">
      <c r="A45" s="37"/>
      <c r="B45" s="38"/>
      <c r="C45" s="40"/>
      <c r="L45" s="30"/>
    </row>
    <row r="46" spans="1:19" ht="15" x14ac:dyDescent="0.25">
      <c r="A46" s="37"/>
      <c r="B46" s="38"/>
      <c r="C46" s="40"/>
    </row>
    <row r="47" spans="1:19" ht="15" x14ac:dyDescent="0.25">
      <c r="A47" s="41"/>
      <c r="B47" s="42"/>
      <c r="C47" s="43"/>
    </row>
    <row r="48" spans="1:19" ht="15" x14ac:dyDescent="0.25">
      <c r="A48" s="44"/>
      <c r="B48" s="45"/>
      <c r="C48" s="46"/>
    </row>
    <row r="49" spans="1:12" ht="15" x14ac:dyDescent="0.25">
      <c r="A49" s="47"/>
      <c r="B49" s="48"/>
      <c r="C49" s="46"/>
      <c r="L49" s="30"/>
    </row>
    <row r="50" spans="1:12" ht="15" x14ac:dyDescent="0.25">
      <c r="A50" s="47"/>
      <c r="B50" s="48"/>
      <c r="C50" s="46"/>
    </row>
    <row r="51" spans="1:12" ht="15" x14ac:dyDescent="0.25">
      <c r="A51" s="49"/>
      <c r="B51" s="50"/>
      <c r="C51" s="46"/>
    </row>
    <row r="52" spans="1:12" ht="15" x14ac:dyDescent="0.25">
      <c r="A52" s="44"/>
      <c r="B52" s="51"/>
      <c r="C52" s="46"/>
    </row>
    <row r="53" spans="1:12" ht="15" x14ac:dyDescent="0.25">
      <c r="A53" s="47"/>
      <c r="B53" s="48"/>
      <c r="C53" s="46"/>
    </row>
    <row r="54" spans="1:12" ht="15" x14ac:dyDescent="0.25">
      <c r="A54" s="47"/>
      <c r="B54" s="52"/>
      <c r="C54" s="46"/>
    </row>
    <row r="55" spans="1:12" ht="15" x14ac:dyDescent="0.25">
      <c r="A55" s="49"/>
      <c r="B55" s="53"/>
      <c r="C55" s="46"/>
    </row>
    <row r="56" spans="1:12" ht="15" x14ac:dyDescent="0.25">
      <c r="A56" s="44"/>
      <c r="B56" s="54"/>
      <c r="C56" s="46"/>
    </row>
    <row r="57" spans="1:12" ht="15" x14ac:dyDescent="0.25">
      <c r="A57" s="47"/>
      <c r="B57" s="52"/>
      <c r="C57" s="46"/>
    </row>
    <row r="58" spans="1:12" ht="15" x14ac:dyDescent="0.25">
      <c r="A58" s="47"/>
      <c r="B58" s="46"/>
      <c r="C58" s="46"/>
    </row>
    <row r="59" spans="1:12" ht="15" x14ac:dyDescent="0.25">
      <c r="A59" s="49"/>
      <c r="B59" s="50"/>
      <c r="C59" s="46"/>
    </row>
    <row r="60" spans="1:12" ht="15" x14ac:dyDescent="0.25">
      <c r="A60" s="44"/>
      <c r="B60" s="51"/>
      <c r="C60" s="46"/>
    </row>
    <row r="61" spans="1:12" ht="15" x14ac:dyDescent="0.25">
      <c r="A61" s="47"/>
      <c r="B61" s="48"/>
      <c r="C61" s="46"/>
    </row>
    <row r="62" spans="1:12" ht="15" x14ac:dyDescent="0.25">
      <c r="A62" s="47"/>
      <c r="B62" s="48"/>
      <c r="C62" s="46"/>
    </row>
    <row r="63" spans="1:12" ht="15" x14ac:dyDescent="0.25">
      <c r="A63" s="49"/>
      <c r="B63" s="55"/>
      <c r="C63" s="46"/>
    </row>
    <row r="64" spans="1:12" ht="15" x14ac:dyDescent="0.25">
      <c r="A64" s="44" t="s">
        <v>29</v>
      </c>
      <c r="B64" s="51" t="s">
        <v>83</v>
      </c>
      <c r="C64" s="46"/>
    </row>
    <row r="65" spans="1:3" ht="15" x14ac:dyDescent="0.25">
      <c r="A65" s="47"/>
      <c r="B65" s="48"/>
      <c r="C65" s="46"/>
    </row>
    <row r="66" spans="1:3" ht="15" x14ac:dyDescent="0.25">
      <c r="A66" s="47"/>
      <c r="B66" s="48"/>
      <c r="C66" s="46"/>
    </row>
    <row r="67" spans="1:3" ht="15" x14ac:dyDescent="0.25">
      <c r="A67" s="49"/>
      <c r="B67" s="55"/>
      <c r="C67" s="46"/>
    </row>
    <row r="68" spans="1:3" ht="15" x14ac:dyDescent="0.25">
      <c r="A68" s="47" t="s">
        <v>28</v>
      </c>
      <c r="B68" s="51" t="s">
        <v>21</v>
      </c>
      <c r="C68" s="46"/>
    </row>
    <row r="69" spans="1:3" ht="15" x14ac:dyDescent="0.25">
      <c r="A69" s="47"/>
      <c r="B69" s="48"/>
      <c r="C69" s="46"/>
    </row>
    <row r="70" spans="1:3" ht="15" x14ac:dyDescent="0.25">
      <c r="A70" s="47"/>
      <c r="B70" s="48"/>
      <c r="C70" s="46"/>
    </row>
    <row r="71" spans="1:3" ht="15" x14ac:dyDescent="0.25">
      <c r="A71" s="49"/>
      <c r="B71" s="55"/>
      <c r="C71" s="53"/>
    </row>
  </sheetData>
  <mergeCells count="2">
    <mergeCell ref="C5:I5"/>
    <mergeCell ref="A5:B5"/>
  </mergeCells>
  <pageMargins left="0.25" right="0.25" top="0.75" bottom="0.75" header="0.3" footer="0.3"/>
  <pageSetup paperSize="9" scale="34" fitToHeight="0" orientation="portrait" r:id="rId1"/>
  <headerFooter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9"/>
  <sheetViews>
    <sheetView workbookViewId="0">
      <selection activeCell="E24" sqref="E24"/>
    </sheetView>
  </sheetViews>
  <sheetFormatPr defaultRowHeight="15" x14ac:dyDescent="0.25"/>
  <cols>
    <col min="2" max="2" width="20" customWidth="1"/>
    <col min="3" max="3" width="14" customWidth="1"/>
    <col min="5" max="5" width="10.140625" bestFit="1" customWidth="1"/>
    <col min="6" max="6" width="11.85546875" customWidth="1"/>
    <col min="7" max="7" width="11" customWidth="1"/>
    <col min="8" max="8" width="11.7109375" customWidth="1"/>
    <col min="9" max="9" width="14.140625" customWidth="1"/>
    <col min="14" max="15" width="10.140625" customWidth="1"/>
  </cols>
  <sheetData>
    <row r="1" spans="1:10" x14ac:dyDescent="0.25">
      <c r="A1" s="1" t="s">
        <v>99</v>
      </c>
    </row>
    <row r="2" spans="1:10" x14ac:dyDescent="0.25">
      <c r="A2" s="270"/>
      <c r="B2" s="270"/>
      <c r="C2" s="270" t="s">
        <v>218</v>
      </c>
      <c r="D2" s="270"/>
      <c r="E2" s="270"/>
      <c r="F2" s="270"/>
      <c r="G2" s="270"/>
      <c r="H2" s="270"/>
      <c r="I2" s="270"/>
      <c r="J2" s="21"/>
    </row>
    <row r="3" spans="1:10" ht="23.25" x14ac:dyDescent="0.25">
      <c r="A3" s="22" t="s">
        <v>27</v>
      </c>
      <c r="B3" s="23" t="s">
        <v>30</v>
      </c>
      <c r="C3" s="22" t="s">
        <v>97</v>
      </c>
      <c r="D3" s="22" t="s">
        <v>98</v>
      </c>
      <c r="E3" s="22" t="s">
        <v>3</v>
      </c>
      <c r="F3" s="22" t="s">
        <v>18</v>
      </c>
      <c r="G3" s="22" t="s">
        <v>209</v>
      </c>
      <c r="H3" s="22" t="s">
        <v>210</v>
      </c>
      <c r="I3" s="22" t="s">
        <v>4</v>
      </c>
      <c r="J3" s="22" t="s">
        <v>26</v>
      </c>
    </row>
    <row r="4" spans="1:10" x14ac:dyDescent="0.25">
      <c r="A4" s="25">
        <v>600</v>
      </c>
      <c r="B4" s="25" t="s">
        <v>6</v>
      </c>
      <c r="C4" s="25">
        <f>'Aneksi 2'!C7+'Aneksi 2'!C18+'Aneksi 2'!C29</f>
        <v>80757</v>
      </c>
      <c r="D4" s="25">
        <f>'Aneksi 2'!D7+'Aneksi 2'!D18+'Aneksi 2'!D29</f>
        <v>97650</v>
      </c>
      <c r="E4" s="25">
        <f>'Aneksi 2'!E7+'Aneksi 2'!E18+'Aneksi 2'!E29</f>
        <v>97650</v>
      </c>
      <c r="F4" s="25">
        <f>'Aneksi 2'!F7+'Aneksi 2'!F18+'Aneksi 2'!F29</f>
        <v>97442</v>
      </c>
      <c r="G4" s="25">
        <f>'Aneksi 2'!G7+'Aneksi 2'!G18+'Aneksi 2'!G29</f>
        <v>64958</v>
      </c>
      <c r="H4" s="25">
        <f>'Aneksi 2'!H7+'Aneksi 2'!H18+'Aneksi 2'!H29</f>
        <v>52689</v>
      </c>
      <c r="I4" s="26">
        <f>G4-H4</f>
        <v>12269</v>
      </c>
      <c r="J4" s="28">
        <f>H4/G4</f>
        <v>0.81112411096400749</v>
      </c>
    </row>
    <row r="5" spans="1:10" x14ac:dyDescent="0.25">
      <c r="A5" s="25">
        <v>601</v>
      </c>
      <c r="B5" s="25" t="s">
        <v>7</v>
      </c>
      <c r="C5" s="25">
        <f>'Aneksi 2'!C8+'Aneksi 2'!C19+'Aneksi 2'!C30</f>
        <v>14368</v>
      </c>
      <c r="D5" s="25">
        <f>'Aneksi 2'!D8+'Aneksi 2'!D19+'Aneksi 2'!D30</f>
        <v>16200</v>
      </c>
      <c r="E5" s="25">
        <f>'Aneksi 2'!E8+'Aneksi 2'!E19+'Aneksi 2'!E30</f>
        <v>16200</v>
      </c>
      <c r="F5" s="25">
        <f>'Aneksi 2'!F8+'Aneksi 2'!F19+'Aneksi 2'!F30</f>
        <v>16200</v>
      </c>
      <c r="G5" s="25">
        <f>'Aneksi 2'!G8+'Aneksi 2'!G19+'Aneksi 2'!G30</f>
        <v>10800</v>
      </c>
      <c r="H5" s="25">
        <f>'Aneksi 2'!H8+'Aneksi 2'!H19+'Aneksi 2'!H30</f>
        <v>7856</v>
      </c>
      <c r="I5" s="26">
        <f t="shared" ref="I5:I13" si="0">G5-H5</f>
        <v>2944</v>
      </c>
      <c r="J5" s="28">
        <f t="shared" ref="J5:J13" si="1">H5/G5</f>
        <v>0.72740740740740739</v>
      </c>
    </row>
    <row r="6" spans="1:10" x14ac:dyDescent="0.25">
      <c r="A6" s="25">
        <v>602</v>
      </c>
      <c r="B6" s="25" t="s">
        <v>8</v>
      </c>
      <c r="C6" s="25">
        <f>'Aneksi 2'!C9+'Aneksi 2'!C20+'Aneksi 2'!C31</f>
        <v>137339</v>
      </c>
      <c r="D6" s="25">
        <f>'Aneksi 2'!D9+'Aneksi 2'!D20+'Aneksi 2'!D31</f>
        <v>137600</v>
      </c>
      <c r="E6" s="25">
        <f>'Aneksi 2'!E9+'Aneksi 2'!E20+'Aneksi 2'!E31</f>
        <v>137600</v>
      </c>
      <c r="F6" s="25">
        <f>'Aneksi 2'!F9+'Aneksi 2'!F20+'Aneksi 2'!F31</f>
        <v>174200</v>
      </c>
      <c r="G6" s="25">
        <f>'Aneksi 2'!G9+'Aneksi 2'!G20+'Aneksi 2'!G31</f>
        <v>117733</v>
      </c>
      <c r="H6" s="25">
        <f>'Aneksi 2'!H9+'Aneksi 2'!H20+'Aneksi 2'!H31</f>
        <v>65645</v>
      </c>
      <c r="I6" s="26">
        <f t="shared" si="0"/>
        <v>52088</v>
      </c>
      <c r="J6" s="28">
        <f t="shared" si="1"/>
        <v>0.55757519132273869</v>
      </c>
    </row>
    <row r="7" spans="1:10" x14ac:dyDescent="0.25">
      <c r="A7" s="25">
        <v>603</v>
      </c>
      <c r="B7" s="25" t="s">
        <v>9</v>
      </c>
      <c r="C7" s="25">
        <f>'Aneksi 2'!C10+'Aneksi 2'!C21+'Aneksi 2'!C32</f>
        <v>0</v>
      </c>
      <c r="D7" s="25">
        <f>'Aneksi 2'!D10+'Aneksi 2'!D21+'Aneksi 2'!D32</f>
        <v>0</v>
      </c>
      <c r="E7" s="25">
        <f>'Aneksi 2'!E10+'Aneksi 2'!E21+'Aneksi 2'!E32</f>
        <v>0</v>
      </c>
      <c r="F7" s="25">
        <f>'Aneksi 2'!F10+'Aneksi 2'!F21+'Aneksi 2'!F32</f>
        <v>0</v>
      </c>
      <c r="G7" s="25">
        <f>'Aneksi 2'!G10+'Aneksi 2'!G21+'Aneksi 2'!G32</f>
        <v>0</v>
      </c>
      <c r="H7" s="25">
        <f>'Aneksi 2'!H10+'Aneksi 2'!H21+'Aneksi 2'!H32</f>
        <v>0</v>
      </c>
      <c r="I7" s="26">
        <f t="shared" si="0"/>
        <v>0</v>
      </c>
      <c r="J7" s="28" t="e">
        <f t="shared" si="1"/>
        <v>#DIV/0!</v>
      </c>
    </row>
    <row r="8" spans="1:10" ht="23.25" x14ac:dyDescent="0.25">
      <c r="A8" s="25">
        <v>604</v>
      </c>
      <c r="B8" s="32" t="s">
        <v>10</v>
      </c>
      <c r="C8" s="25">
        <f>'Aneksi 2'!C11+'Aneksi 2'!C22+'Aneksi 2'!C33</f>
        <v>0</v>
      </c>
      <c r="D8" s="25">
        <f>'Aneksi 2'!D11+'Aneksi 2'!D22+'Aneksi 2'!D33</f>
        <v>0</v>
      </c>
      <c r="E8" s="25">
        <f>'Aneksi 2'!E11+'Aneksi 2'!E22+'Aneksi 2'!E33</f>
        <v>0</v>
      </c>
      <c r="F8" s="25">
        <f>'Aneksi 2'!F11+'Aneksi 2'!F22+'Aneksi 2'!F33</f>
        <v>0</v>
      </c>
      <c r="G8" s="25">
        <f>'Aneksi 2'!G11+'Aneksi 2'!G22+'Aneksi 2'!G33</f>
        <v>0</v>
      </c>
      <c r="H8" s="25">
        <f>'Aneksi 2'!H11+'Aneksi 2'!H22+'Aneksi 2'!H33</f>
        <v>0</v>
      </c>
      <c r="I8" s="26">
        <f t="shared" si="0"/>
        <v>0</v>
      </c>
      <c r="J8" s="28" t="e">
        <f t="shared" si="1"/>
        <v>#DIV/0!</v>
      </c>
    </row>
    <row r="9" spans="1:10" x14ac:dyDescent="0.25">
      <c r="A9" s="25">
        <v>605</v>
      </c>
      <c r="B9" s="25" t="s">
        <v>11</v>
      </c>
      <c r="C9" s="25">
        <f>'Aneksi 2'!C12+'Aneksi 2'!C23+'Aneksi 2'!C34</f>
        <v>0</v>
      </c>
      <c r="D9" s="25">
        <f>'Aneksi 2'!D12+'Aneksi 2'!D23+'Aneksi 2'!D34</f>
        <v>0</v>
      </c>
      <c r="E9" s="25">
        <f>'Aneksi 2'!E12+'Aneksi 2'!E23+'Aneksi 2'!E34</f>
        <v>0</v>
      </c>
      <c r="F9" s="25">
        <f>'Aneksi 2'!F12+'Aneksi 2'!F23+'Aneksi 2'!F34</f>
        <v>0</v>
      </c>
      <c r="G9" s="25">
        <f>'Aneksi 2'!G12+'Aneksi 2'!G23+'Aneksi 2'!G34</f>
        <v>0</v>
      </c>
      <c r="H9" s="25">
        <f>'Aneksi 2'!H12+'Aneksi 2'!H23+'Aneksi 2'!H34</f>
        <v>0</v>
      </c>
      <c r="I9" s="26">
        <f t="shared" si="0"/>
        <v>0</v>
      </c>
      <c r="J9" s="28" t="e">
        <f t="shared" si="1"/>
        <v>#DIV/0!</v>
      </c>
    </row>
    <row r="10" spans="1:10" x14ac:dyDescent="0.25">
      <c r="A10" s="25">
        <v>606</v>
      </c>
      <c r="B10" s="25" t="s">
        <v>12</v>
      </c>
      <c r="C10" s="25">
        <f>'Aneksi 2'!C13+'Aneksi 2'!C24+'Aneksi 2'!C35</f>
        <v>0</v>
      </c>
      <c r="D10" s="25">
        <f>'Aneksi 2'!D13+'Aneksi 2'!D24+'Aneksi 2'!D35</f>
        <v>0</v>
      </c>
      <c r="E10" s="25">
        <f>'Aneksi 2'!E13+'Aneksi 2'!E24+'Aneksi 2'!E35</f>
        <v>0</v>
      </c>
      <c r="F10" s="25">
        <f>'Aneksi 2'!F13+'Aneksi 2'!F24+'Aneksi 2'!F35</f>
        <v>208</v>
      </c>
      <c r="G10" s="25">
        <f>'Aneksi 2'!G13+'Aneksi 2'!G24+'Aneksi 2'!G35</f>
        <v>208</v>
      </c>
      <c r="H10" s="25">
        <f>'Aneksi 2'!H13+'Aneksi 2'!H24+'Aneksi 2'!H35</f>
        <v>208</v>
      </c>
      <c r="I10" s="26">
        <f t="shared" si="0"/>
        <v>0</v>
      </c>
      <c r="J10" s="28">
        <f t="shared" si="1"/>
        <v>1</v>
      </c>
    </row>
    <row r="11" spans="1:10" x14ac:dyDescent="0.25">
      <c r="A11" s="25">
        <v>609</v>
      </c>
      <c r="B11" s="25" t="s">
        <v>78</v>
      </c>
      <c r="C11" s="25">
        <f>'Aneksi 2'!C14+'Aneksi 2'!C25+'Aneksi 2'!C36</f>
        <v>0</v>
      </c>
      <c r="D11" s="25">
        <f>'Aneksi 2'!D14+'Aneksi 2'!D25+'Aneksi 2'!D36</f>
        <v>0</v>
      </c>
      <c r="E11" s="25">
        <f>'Aneksi 2'!E14+'Aneksi 2'!E25+'Aneksi 2'!E36</f>
        <v>0</v>
      </c>
      <c r="F11" s="25">
        <f>'Aneksi 2'!F14+'Aneksi 2'!F25+'Aneksi 2'!F36</f>
        <v>0</v>
      </c>
      <c r="G11" s="25">
        <f>'Aneksi 2'!G14+'Aneksi 2'!G25+'Aneksi 2'!G36</f>
        <v>0</v>
      </c>
      <c r="H11" s="25">
        <f>'Aneksi 2'!H14+'Aneksi 2'!H25+'Aneksi 2'!H36</f>
        <v>0</v>
      </c>
      <c r="I11" s="26">
        <f t="shared" si="0"/>
        <v>0</v>
      </c>
      <c r="J11" s="28" t="e">
        <f t="shared" si="1"/>
        <v>#DIV/0!</v>
      </c>
    </row>
    <row r="12" spans="1:10" x14ac:dyDescent="0.25">
      <c r="A12" s="25">
        <v>230</v>
      </c>
      <c r="B12" s="25" t="s">
        <v>79</v>
      </c>
      <c r="C12" s="25">
        <f>'Aneksi 2'!C15+'Aneksi 2'!C26+'Aneksi 2'!C37</f>
        <v>0</v>
      </c>
      <c r="D12" s="25">
        <f>'Aneksi 2'!D15+'Aneksi 2'!D26+'Aneksi 2'!D37</f>
        <v>0</v>
      </c>
      <c r="E12" s="25">
        <f>'Aneksi 2'!E15+'Aneksi 2'!E26+'Aneksi 2'!E37</f>
        <v>0</v>
      </c>
      <c r="F12" s="25">
        <f>'Aneksi 2'!F15+'Aneksi 2'!F26+'Aneksi 2'!F37</f>
        <v>0</v>
      </c>
      <c r="G12" s="25">
        <f>'Aneksi 2'!G15+'Aneksi 2'!G26+'Aneksi 2'!G37</f>
        <v>0</v>
      </c>
      <c r="H12" s="25">
        <f>'Aneksi 2'!H15+'Aneksi 2'!H26+'Aneksi 2'!H37</f>
        <v>0</v>
      </c>
      <c r="I12" s="26">
        <f t="shared" si="0"/>
        <v>0</v>
      </c>
      <c r="J12" s="28" t="e">
        <f t="shared" si="1"/>
        <v>#DIV/0!</v>
      </c>
    </row>
    <row r="13" spans="1:10" ht="15.75" thickBot="1" x14ac:dyDescent="0.3">
      <c r="A13" s="80">
        <v>231</v>
      </c>
      <c r="B13" s="80" t="s">
        <v>80</v>
      </c>
      <c r="C13" s="25">
        <f>'Aneksi 2'!C16+'Aneksi 2'!C27+'Aneksi 2'!C38</f>
        <v>3730</v>
      </c>
      <c r="D13" s="25">
        <f>'Aneksi 2'!D16+'Aneksi 2'!D27+'Aneksi 2'!D38</f>
        <v>0</v>
      </c>
      <c r="E13" s="25">
        <f>'Aneksi 2'!E16+'Aneksi 2'!E27+'Aneksi 2'!E38</f>
        <v>5200</v>
      </c>
      <c r="F13" s="25">
        <f>'Aneksi 2'!F16+'Aneksi 2'!F27+'Aneksi 2'!F38</f>
        <v>7600</v>
      </c>
      <c r="G13" s="25">
        <f>'Aneksi 2'!G16+'Aneksi 2'!G27+'Aneksi 2'!G38</f>
        <v>0</v>
      </c>
      <c r="H13" s="25">
        <f>'Aneksi 2'!H16+'Aneksi 2'!H27+'Aneksi 2'!H38</f>
        <v>0</v>
      </c>
      <c r="I13" s="26">
        <f t="shared" si="0"/>
        <v>0</v>
      </c>
      <c r="J13" s="28" t="e">
        <f t="shared" si="1"/>
        <v>#DIV/0!</v>
      </c>
    </row>
    <row r="14" spans="1:10" ht="15.75" thickBot="1" x14ac:dyDescent="0.3">
      <c r="A14" s="192" t="s">
        <v>5</v>
      </c>
      <c r="B14" s="193" t="s">
        <v>95</v>
      </c>
      <c r="C14" s="194">
        <f>SUM(C4:C13)</f>
        <v>236194</v>
      </c>
      <c r="D14" s="194">
        <f t="shared" ref="D14:E14" si="2">SUM(D4:D13)</f>
        <v>251450</v>
      </c>
      <c r="E14" s="194">
        <f t="shared" si="2"/>
        <v>256650</v>
      </c>
      <c r="F14" s="195">
        <f>SUM(F4:F13)</f>
        <v>295650</v>
      </c>
      <c r="G14" s="195">
        <f>SUM(G4:G13)</f>
        <v>193699</v>
      </c>
      <c r="H14" s="195">
        <f>SUM(H4:H13)</f>
        <v>126398</v>
      </c>
      <c r="I14" s="195">
        <f>SUM(I4:I13)</f>
        <v>67301</v>
      </c>
      <c r="J14" s="196">
        <f>H14/G14</f>
        <v>0.65254854180971511</v>
      </c>
    </row>
    <row r="15" spans="1:10" x14ac:dyDescent="0.25">
      <c r="D15" s="191"/>
    </row>
    <row r="16" spans="1:10" x14ac:dyDescent="0.25">
      <c r="B16" s="1"/>
    </row>
    <row r="19" spans="1:4" x14ac:dyDescent="0.25">
      <c r="D19" s="191"/>
    </row>
    <row r="20" spans="1:4" x14ac:dyDescent="0.25">
      <c r="A20" s="35" t="s">
        <v>19</v>
      </c>
      <c r="B20" s="36" t="s">
        <v>20</v>
      </c>
      <c r="C20" s="36" t="s">
        <v>104</v>
      </c>
    </row>
    <row r="21" spans="1:4" x14ac:dyDescent="0.25">
      <c r="A21" s="37"/>
      <c r="B21" s="38"/>
      <c r="C21" s="39"/>
    </row>
    <row r="22" spans="1:4" x14ac:dyDescent="0.25">
      <c r="A22" s="37" t="s">
        <v>128</v>
      </c>
      <c r="B22" s="38" t="s">
        <v>125</v>
      </c>
      <c r="C22" s="40" t="s">
        <v>116</v>
      </c>
    </row>
    <row r="23" spans="1:4" x14ac:dyDescent="0.25">
      <c r="A23" s="37"/>
      <c r="B23" s="38"/>
      <c r="C23" s="40"/>
    </row>
    <row r="24" spans="1:4" x14ac:dyDescent="0.25">
      <c r="A24" s="37"/>
      <c r="B24" s="38"/>
      <c r="C24" s="40"/>
    </row>
    <row r="25" spans="1:4" x14ac:dyDescent="0.25">
      <c r="A25" s="41"/>
      <c r="B25" s="42"/>
      <c r="C25" s="43"/>
    </row>
    <row r="26" spans="1:4" x14ac:dyDescent="0.25">
      <c r="A26" s="44"/>
      <c r="B26" s="45"/>
      <c r="C26" s="46"/>
    </row>
    <row r="27" spans="1:4" x14ac:dyDescent="0.25">
      <c r="A27" s="47"/>
      <c r="B27" s="48"/>
      <c r="C27" s="46"/>
    </row>
    <row r="28" spans="1:4" x14ac:dyDescent="0.25">
      <c r="A28" s="47"/>
      <c r="B28" s="48"/>
      <c r="C28" s="46"/>
    </row>
    <row r="29" spans="1:4" x14ac:dyDescent="0.25">
      <c r="A29" s="49"/>
      <c r="B29" s="50"/>
      <c r="C29" s="46"/>
    </row>
    <row r="30" spans="1:4" x14ac:dyDescent="0.25">
      <c r="A30" s="44"/>
      <c r="B30" s="51"/>
      <c r="C30" s="46"/>
    </row>
    <row r="31" spans="1:4" x14ac:dyDescent="0.25">
      <c r="A31" s="47"/>
      <c r="B31" s="48"/>
      <c r="C31" s="46"/>
    </row>
    <row r="32" spans="1:4" x14ac:dyDescent="0.25">
      <c r="A32" s="47"/>
      <c r="B32" s="52"/>
      <c r="C32" s="46"/>
    </row>
    <row r="33" spans="1:3" x14ac:dyDescent="0.25">
      <c r="A33" s="49"/>
      <c r="B33" s="53"/>
      <c r="C33" s="46"/>
    </row>
    <row r="34" spans="1:3" x14ac:dyDescent="0.25">
      <c r="A34" s="44"/>
      <c r="B34" s="54"/>
      <c r="C34" s="46"/>
    </row>
    <row r="35" spans="1:3" x14ac:dyDescent="0.25">
      <c r="A35" s="47"/>
      <c r="B35" s="52"/>
      <c r="C35" s="46"/>
    </row>
    <row r="36" spans="1:3" x14ac:dyDescent="0.25">
      <c r="A36" s="47"/>
      <c r="B36" s="46"/>
      <c r="C36" s="46"/>
    </row>
    <row r="37" spans="1:3" x14ac:dyDescent="0.25">
      <c r="A37" s="49"/>
      <c r="B37" s="50"/>
      <c r="C37" s="46"/>
    </row>
    <row r="38" spans="1:3" x14ac:dyDescent="0.25">
      <c r="A38" s="44"/>
      <c r="B38" s="51"/>
      <c r="C38" s="46"/>
    </row>
    <row r="39" spans="1:3" x14ac:dyDescent="0.25">
      <c r="A39" s="47"/>
      <c r="B39" s="48"/>
      <c r="C39" s="46"/>
    </row>
    <row r="40" spans="1:3" x14ac:dyDescent="0.25">
      <c r="A40" s="47"/>
      <c r="B40" s="48"/>
      <c r="C40" s="46"/>
    </row>
    <row r="41" spans="1:3" x14ac:dyDescent="0.25">
      <c r="A41" s="49"/>
      <c r="B41" s="55"/>
      <c r="C41" s="46"/>
    </row>
    <row r="42" spans="1:3" x14ac:dyDescent="0.25">
      <c r="A42" s="44"/>
      <c r="B42" s="51"/>
      <c r="C42" s="46"/>
    </row>
    <row r="43" spans="1:3" x14ac:dyDescent="0.25">
      <c r="A43" s="47"/>
      <c r="B43" s="48"/>
      <c r="C43" s="46"/>
    </row>
    <row r="44" spans="1:3" x14ac:dyDescent="0.25">
      <c r="A44" s="47"/>
      <c r="B44" s="48"/>
      <c r="C44" s="46"/>
    </row>
    <row r="45" spans="1:3" x14ac:dyDescent="0.25">
      <c r="A45" s="49"/>
      <c r="B45" s="55"/>
      <c r="C45" s="46"/>
    </row>
    <row r="46" spans="1:3" x14ac:dyDescent="0.25">
      <c r="A46" s="47"/>
      <c r="B46" s="51"/>
      <c r="C46" s="46"/>
    </row>
    <row r="47" spans="1:3" x14ac:dyDescent="0.25">
      <c r="A47" s="47"/>
      <c r="B47" s="48"/>
      <c r="C47" s="46"/>
    </row>
    <row r="48" spans="1:3" x14ac:dyDescent="0.25">
      <c r="A48" s="47"/>
      <c r="B48" s="48"/>
      <c r="C48" s="46"/>
    </row>
    <row r="49" spans="1:3" x14ac:dyDescent="0.25">
      <c r="A49" s="49"/>
      <c r="B49" s="55"/>
      <c r="C49" s="53"/>
    </row>
  </sheetData>
  <mergeCells count="2">
    <mergeCell ref="A2:B2"/>
    <mergeCell ref="C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5:X57"/>
  <sheetViews>
    <sheetView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J12" sqref="J12:J16"/>
    </sheetView>
  </sheetViews>
  <sheetFormatPr defaultColWidth="9.140625" defaultRowHeight="11.25" x14ac:dyDescent="0.2"/>
  <cols>
    <col min="1" max="1" width="6" style="107" bestFit="1" customWidth="1"/>
    <col min="2" max="2" width="7.85546875" style="107" customWidth="1"/>
    <col min="3" max="3" width="7.7109375" style="146" customWidth="1"/>
    <col min="4" max="4" width="23.42578125" style="146" customWidth="1"/>
    <col min="5" max="5" width="14.5703125" style="107" bestFit="1" customWidth="1"/>
    <col min="6" max="6" width="14.5703125" style="165" bestFit="1" customWidth="1"/>
    <col min="7" max="7" width="13.5703125" style="107" bestFit="1" customWidth="1"/>
    <col min="8" max="8" width="13.5703125" style="165" bestFit="1" customWidth="1"/>
    <col min="9" max="9" width="14.5703125" style="107" bestFit="1" customWidth="1"/>
    <col min="10" max="10" width="14.5703125" style="165" bestFit="1" customWidth="1"/>
    <col min="11" max="11" width="12.42578125" style="107" bestFit="1" customWidth="1"/>
    <col min="12" max="12" width="12.42578125" style="165" bestFit="1" customWidth="1"/>
    <col min="13" max="13" width="13.5703125" style="107" bestFit="1" customWidth="1"/>
    <col min="14" max="14" width="13.5703125" style="165" bestFit="1" customWidth="1"/>
    <col min="15" max="15" width="12.42578125" style="107" bestFit="1" customWidth="1"/>
    <col min="16" max="16" width="12.42578125" style="165" bestFit="1" customWidth="1"/>
    <col min="17" max="17" width="12.42578125" style="107" bestFit="1" customWidth="1"/>
    <col min="18" max="18" width="11" style="165" bestFit="1" customWidth="1"/>
    <col min="19" max="19" width="12.42578125" style="107" bestFit="1" customWidth="1"/>
    <col min="20" max="20" width="11" style="165" bestFit="1" customWidth="1"/>
    <col min="21" max="21" width="14.5703125" style="107" bestFit="1" customWidth="1"/>
    <col min="22" max="22" width="14.5703125" style="165" bestFit="1" customWidth="1"/>
    <col min="23" max="23" width="16" style="107" bestFit="1" customWidth="1"/>
    <col min="24" max="24" width="14.7109375" style="165" bestFit="1" customWidth="1"/>
    <col min="25" max="28" width="9.140625" style="107"/>
    <col min="29" max="29" width="14.5703125" style="107" bestFit="1" customWidth="1"/>
    <col min="30" max="16384" width="9.140625" style="107"/>
  </cols>
  <sheetData>
    <row r="5" spans="1:24" x14ac:dyDescent="0.2">
      <c r="A5" s="1" t="s">
        <v>100</v>
      </c>
    </row>
    <row r="6" spans="1:24" ht="27.75" customHeight="1" thickBot="1" x14ac:dyDescent="0.25">
      <c r="A6" s="120" t="s">
        <v>31</v>
      </c>
      <c r="B6" s="120" t="s">
        <v>19</v>
      </c>
      <c r="C6" s="147" t="s">
        <v>34</v>
      </c>
      <c r="D6" s="147" t="s">
        <v>81</v>
      </c>
      <c r="E6" s="121" t="s">
        <v>35</v>
      </c>
      <c r="F6" s="166" t="s">
        <v>36</v>
      </c>
      <c r="G6" s="120" t="s">
        <v>37</v>
      </c>
      <c r="H6" s="166" t="s">
        <v>38</v>
      </c>
      <c r="I6" s="120" t="s">
        <v>39</v>
      </c>
      <c r="J6" s="166" t="s">
        <v>40</v>
      </c>
      <c r="K6" s="120" t="s">
        <v>41</v>
      </c>
      <c r="L6" s="166" t="s">
        <v>42</v>
      </c>
      <c r="M6" s="120" t="s">
        <v>43</v>
      </c>
      <c r="N6" s="166" t="s">
        <v>44</v>
      </c>
      <c r="O6" s="120" t="s">
        <v>45</v>
      </c>
      <c r="P6" s="166" t="s">
        <v>46</v>
      </c>
      <c r="Q6" s="120" t="s">
        <v>47</v>
      </c>
      <c r="R6" s="166" t="s">
        <v>32</v>
      </c>
      <c r="S6" s="120" t="s">
        <v>48</v>
      </c>
      <c r="T6" s="166" t="s">
        <v>49</v>
      </c>
      <c r="U6" s="120" t="s">
        <v>50</v>
      </c>
      <c r="V6" s="166" t="s">
        <v>51</v>
      </c>
      <c r="W6" s="120" t="s">
        <v>52</v>
      </c>
      <c r="X6" s="166" t="s">
        <v>53</v>
      </c>
    </row>
    <row r="7" spans="1:24" s="124" customFormat="1" ht="19.5" customHeight="1" thickBot="1" x14ac:dyDescent="0.25">
      <c r="A7" s="122">
        <v>1</v>
      </c>
      <c r="B7" s="123" t="s">
        <v>123</v>
      </c>
      <c r="C7" s="148"/>
      <c r="D7" s="148"/>
      <c r="E7" s="123">
        <f t="shared" ref="E7:X7" si="0">SUM(E8:E23)</f>
        <v>97650</v>
      </c>
      <c r="F7" s="167">
        <f t="shared" si="0"/>
        <v>52898</v>
      </c>
      <c r="G7" s="123">
        <f t="shared" si="0"/>
        <v>16200</v>
      </c>
      <c r="H7" s="167">
        <f t="shared" si="0"/>
        <v>7855</v>
      </c>
      <c r="I7" s="123">
        <f t="shared" si="0"/>
        <v>176600</v>
      </c>
      <c r="J7" s="167">
        <f t="shared" si="0"/>
        <v>65645</v>
      </c>
      <c r="K7" s="123">
        <f t="shared" si="0"/>
        <v>0</v>
      </c>
      <c r="L7" s="167">
        <f t="shared" si="0"/>
        <v>0</v>
      </c>
      <c r="M7" s="123">
        <f t="shared" si="0"/>
        <v>0</v>
      </c>
      <c r="N7" s="167">
        <f t="shared" si="0"/>
        <v>0</v>
      </c>
      <c r="O7" s="123">
        <f t="shared" si="0"/>
        <v>0</v>
      </c>
      <c r="P7" s="167">
        <f t="shared" si="0"/>
        <v>0</v>
      </c>
      <c r="Q7" s="123">
        <f t="shared" si="0"/>
        <v>0</v>
      </c>
      <c r="R7" s="167">
        <f t="shared" si="0"/>
        <v>0</v>
      </c>
      <c r="S7" s="123">
        <f t="shared" si="0"/>
        <v>0</v>
      </c>
      <c r="T7" s="167">
        <f t="shared" si="0"/>
        <v>0</v>
      </c>
      <c r="U7" s="123">
        <f t="shared" si="0"/>
        <v>7600</v>
      </c>
      <c r="V7" s="167">
        <f t="shared" si="0"/>
        <v>0</v>
      </c>
      <c r="W7" s="123">
        <f t="shared" si="0"/>
        <v>296850</v>
      </c>
      <c r="X7" s="167">
        <f t="shared" si="0"/>
        <v>126398</v>
      </c>
    </row>
    <row r="8" spans="1:24" ht="22.5" x14ac:dyDescent="0.2">
      <c r="A8" s="125"/>
      <c r="B8" s="117"/>
      <c r="C8" s="140" t="s">
        <v>130</v>
      </c>
      <c r="D8" s="141" t="s">
        <v>141</v>
      </c>
      <c r="E8" s="126">
        <v>27200</v>
      </c>
      <c r="F8" s="168">
        <v>15003</v>
      </c>
      <c r="G8" s="126">
        <v>4500</v>
      </c>
      <c r="H8" s="168">
        <v>2320</v>
      </c>
      <c r="I8" s="126"/>
      <c r="J8" s="168"/>
      <c r="K8" s="126"/>
      <c r="L8" s="168"/>
      <c r="M8" s="126"/>
      <c r="N8" s="168"/>
      <c r="O8" s="126"/>
      <c r="P8" s="168"/>
      <c r="Q8" s="126"/>
      <c r="R8" s="168"/>
      <c r="S8" s="126"/>
      <c r="T8" s="168"/>
      <c r="U8" s="126"/>
      <c r="V8" s="168"/>
      <c r="W8" s="126">
        <f>E8+G8+I8+K8+M8+O8+Q8+S8+U8</f>
        <v>31700</v>
      </c>
      <c r="X8" s="168">
        <f>V8+T8+R8+P8+N8+L8+J8+H8+F8</f>
        <v>17323</v>
      </c>
    </row>
    <row r="9" spans="1:24" x14ac:dyDescent="0.2">
      <c r="A9" s="125"/>
      <c r="B9" s="118"/>
      <c r="C9" s="140" t="s">
        <v>129</v>
      </c>
      <c r="D9" s="143" t="s">
        <v>142</v>
      </c>
      <c r="E9" s="126"/>
      <c r="F9" s="168"/>
      <c r="G9" s="126"/>
      <c r="H9" s="168"/>
      <c r="I9" s="126">
        <f>27400+15000</f>
        <v>42400</v>
      </c>
      <c r="J9" s="168">
        <v>29451</v>
      </c>
      <c r="K9" s="126"/>
      <c r="L9" s="168"/>
      <c r="M9" s="126"/>
      <c r="N9" s="168"/>
      <c r="O9" s="126"/>
      <c r="P9" s="168"/>
      <c r="Q9" s="126"/>
      <c r="R9" s="168"/>
      <c r="S9" s="126"/>
      <c r="T9" s="168"/>
      <c r="U9" s="126"/>
      <c r="V9" s="168"/>
      <c r="W9" s="126">
        <f t="shared" ref="W9:W23" si="1">E9+G9+I9+K9+M9+O9+Q9+S9+U9</f>
        <v>42400</v>
      </c>
      <c r="X9" s="168">
        <f t="shared" ref="X9:X23" si="2">V9+T9+R9+P9+N9+L9+J9+H9+F9</f>
        <v>29451</v>
      </c>
    </row>
    <row r="10" spans="1:24" x14ac:dyDescent="0.2">
      <c r="A10" s="125"/>
      <c r="B10" s="118"/>
      <c r="C10" s="140" t="s">
        <v>131</v>
      </c>
      <c r="D10" s="143" t="s">
        <v>143</v>
      </c>
      <c r="E10" s="126"/>
      <c r="F10" s="168"/>
      <c r="G10" s="126"/>
      <c r="H10" s="168"/>
      <c r="I10" s="126">
        <v>25000</v>
      </c>
      <c r="J10" s="168"/>
      <c r="K10" s="126"/>
      <c r="L10" s="168"/>
      <c r="M10" s="126"/>
      <c r="N10" s="168"/>
      <c r="O10" s="126"/>
      <c r="P10" s="168"/>
      <c r="Q10" s="126"/>
      <c r="R10" s="168"/>
      <c r="S10" s="126"/>
      <c r="T10" s="168"/>
      <c r="U10" s="126"/>
      <c r="V10" s="168"/>
      <c r="W10" s="126">
        <f t="shared" si="1"/>
        <v>25000</v>
      </c>
      <c r="X10" s="168">
        <f t="shared" si="2"/>
        <v>0</v>
      </c>
    </row>
    <row r="11" spans="1:24" ht="22.5" x14ac:dyDescent="0.2">
      <c r="A11" s="125"/>
      <c r="B11" s="118"/>
      <c r="C11" s="142" t="s">
        <v>132</v>
      </c>
      <c r="D11" s="143" t="s">
        <v>144</v>
      </c>
      <c r="E11" s="126">
        <v>66200</v>
      </c>
      <c r="F11" s="168">
        <v>35472</v>
      </c>
      <c r="G11" s="126">
        <v>11000</v>
      </c>
      <c r="H11" s="168">
        <v>5191</v>
      </c>
      <c r="I11" s="126"/>
      <c r="J11" s="168"/>
      <c r="K11" s="126"/>
      <c r="L11" s="168"/>
      <c r="M11" s="126"/>
      <c r="N11" s="168"/>
      <c r="O11" s="126"/>
      <c r="P11" s="168"/>
      <c r="Q11" s="126"/>
      <c r="R11" s="168"/>
      <c r="S11" s="126"/>
      <c r="T11" s="168"/>
      <c r="U11" s="126"/>
      <c r="V11" s="168"/>
      <c r="W11" s="126">
        <f t="shared" si="1"/>
        <v>77200</v>
      </c>
      <c r="X11" s="168">
        <f t="shared" si="2"/>
        <v>40663</v>
      </c>
    </row>
    <row r="12" spans="1:24" ht="22.5" x14ac:dyDescent="0.2">
      <c r="A12" s="125"/>
      <c r="B12" s="118"/>
      <c r="C12" s="142" t="s">
        <v>133</v>
      </c>
      <c r="D12" s="143" t="s">
        <v>145</v>
      </c>
      <c r="E12" s="126"/>
      <c r="F12" s="168"/>
      <c r="G12" s="126"/>
      <c r="H12" s="168"/>
      <c r="I12" s="126">
        <v>4000</v>
      </c>
      <c r="J12" s="168">
        <v>168</v>
      </c>
      <c r="K12" s="126"/>
      <c r="L12" s="168"/>
      <c r="M12" s="126"/>
      <c r="N12" s="168"/>
      <c r="O12" s="126"/>
      <c r="P12" s="168"/>
      <c r="Q12" s="126"/>
      <c r="R12" s="168"/>
      <c r="S12" s="126"/>
      <c r="T12" s="168"/>
      <c r="U12" s="126"/>
      <c r="V12" s="168"/>
      <c r="W12" s="126">
        <f t="shared" si="1"/>
        <v>4000</v>
      </c>
      <c r="X12" s="168">
        <f t="shared" si="2"/>
        <v>168</v>
      </c>
    </row>
    <row r="13" spans="1:24" ht="22.5" x14ac:dyDescent="0.2">
      <c r="A13" s="125"/>
      <c r="B13" s="118"/>
      <c r="C13" s="142" t="s">
        <v>134</v>
      </c>
      <c r="D13" s="143" t="s">
        <v>146</v>
      </c>
      <c r="E13" s="126"/>
      <c r="F13" s="168"/>
      <c r="G13" s="126"/>
      <c r="H13" s="168"/>
      <c r="I13" s="126">
        <f>34980+9000</f>
        <v>43980</v>
      </c>
      <c r="J13" s="168">
        <v>12255</v>
      </c>
      <c r="K13" s="126"/>
      <c r="L13" s="168"/>
      <c r="M13" s="126"/>
      <c r="N13" s="168"/>
      <c r="O13" s="126"/>
      <c r="P13" s="168"/>
      <c r="Q13" s="126"/>
      <c r="R13" s="168"/>
      <c r="S13" s="126"/>
      <c r="T13" s="168"/>
      <c r="U13" s="126"/>
      <c r="V13" s="168"/>
      <c r="W13" s="126">
        <f t="shared" si="1"/>
        <v>43980</v>
      </c>
      <c r="X13" s="168">
        <f t="shared" si="2"/>
        <v>12255</v>
      </c>
    </row>
    <row r="14" spans="1:24" ht="22.5" x14ac:dyDescent="0.2">
      <c r="A14" s="125"/>
      <c r="B14" s="118"/>
      <c r="C14" s="142" t="s">
        <v>135</v>
      </c>
      <c r="D14" s="143" t="s">
        <v>147</v>
      </c>
      <c r="E14" s="126"/>
      <c r="F14" s="168"/>
      <c r="G14" s="126"/>
      <c r="H14" s="168"/>
      <c r="I14" s="126">
        <v>2850</v>
      </c>
      <c r="J14" s="168">
        <v>2217</v>
      </c>
      <c r="K14" s="126"/>
      <c r="L14" s="168"/>
      <c r="M14" s="126"/>
      <c r="N14" s="168"/>
      <c r="O14" s="126"/>
      <c r="P14" s="168"/>
      <c r="Q14" s="126"/>
      <c r="R14" s="168"/>
      <c r="S14" s="126"/>
      <c r="T14" s="168"/>
      <c r="U14" s="126"/>
      <c r="V14" s="168"/>
      <c r="W14" s="126">
        <f t="shared" si="1"/>
        <v>2850</v>
      </c>
      <c r="X14" s="168">
        <f t="shared" si="2"/>
        <v>2217</v>
      </c>
    </row>
    <row r="15" spans="1:24" x14ac:dyDescent="0.2">
      <c r="A15" s="125"/>
      <c r="B15" s="118"/>
      <c r="C15" s="142" t="s">
        <v>136</v>
      </c>
      <c r="D15" s="143" t="s">
        <v>148</v>
      </c>
      <c r="E15" s="126"/>
      <c r="F15" s="168"/>
      <c r="G15" s="126"/>
      <c r="H15" s="168"/>
      <c r="I15" s="126">
        <v>700</v>
      </c>
      <c r="J15" s="168">
        <v>0</v>
      </c>
      <c r="K15" s="126"/>
      <c r="L15" s="168"/>
      <c r="M15" s="126"/>
      <c r="N15" s="168"/>
      <c r="O15" s="126"/>
      <c r="P15" s="168"/>
      <c r="Q15" s="126"/>
      <c r="R15" s="168"/>
      <c r="S15" s="126"/>
      <c r="T15" s="168"/>
      <c r="U15" s="126"/>
      <c r="V15" s="168"/>
      <c r="W15" s="126">
        <f t="shared" si="1"/>
        <v>700</v>
      </c>
      <c r="X15" s="168">
        <f t="shared" si="2"/>
        <v>0</v>
      </c>
    </row>
    <row r="16" spans="1:24" x14ac:dyDescent="0.2">
      <c r="A16" s="125"/>
      <c r="B16" s="118"/>
      <c r="C16" s="142" t="s">
        <v>137</v>
      </c>
      <c r="D16" s="143" t="s">
        <v>149</v>
      </c>
      <c r="E16" s="126"/>
      <c r="F16" s="168"/>
      <c r="G16" s="126"/>
      <c r="H16" s="168"/>
      <c r="I16" s="126">
        <v>17500</v>
      </c>
      <c r="J16" s="168">
        <v>576</v>
      </c>
      <c r="K16" s="126"/>
      <c r="L16" s="168"/>
      <c r="M16" s="126"/>
      <c r="N16" s="168"/>
      <c r="O16" s="126"/>
      <c r="P16" s="168"/>
      <c r="Q16" s="126"/>
      <c r="R16" s="168"/>
      <c r="S16" s="126"/>
      <c r="T16" s="168"/>
      <c r="U16" s="126"/>
      <c r="V16" s="168"/>
      <c r="W16" s="126">
        <f t="shared" si="1"/>
        <v>17500</v>
      </c>
      <c r="X16" s="168">
        <f t="shared" si="2"/>
        <v>576</v>
      </c>
    </row>
    <row r="17" spans="1:24" ht="22.5" x14ac:dyDescent="0.2">
      <c r="A17" s="125"/>
      <c r="B17" s="118"/>
      <c r="C17" s="142" t="s">
        <v>138</v>
      </c>
      <c r="D17" s="143" t="s">
        <v>150</v>
      </c>
      <c r="E17" s="126">
        <v>4250</v>
      </c>
      <c r="F17" s="168">
        <v>2423</v>
      </c>
      <c r="G17" s="126">
        <v>700</v>
      </c>
      <c r="H17" s="168">
        <v>344</v>
      </c>
      <c r="I17" s="126"/>
      <c r="J17" s="168"/>
      <c r="K17" s="126"/>
      <c r="L17" s="168"/>
      <c r="M17" s="126"/>
      <c r="N17" s="168"/>
      <c r="O17" s="126"/>
      <c r="P17" s="168"/>
      <c r="Q17" s="126"/>
      <c r="R17" s="168"/>
      <c r="S17" s="126"/>
      <c r="T17" s="168"/>
      <c r="U17" s="126"/>
      <c r="V17" s="168"/>
      <c r="W17" s="126">
        <f t="shared" si="1"/>
        <v>4950</v>
      </c>
      <c r="X17" s="168">
        <f t="shared" si="2"/>
        <v>2767</v>
      </c>
    </row>
    <row r="18" spans="1:24" ht="22.5" x14ac:dyDescent="0.2">
      <c r="A18" s="125"/>
      <c r="B18" s="118"/>
      <c r="C18" s="142" t="s">
        <v>139</v>
      </c>
      <c r="D18" s="143" t="s">
        <v>151</v>
      </c>
      <c r="E18" s="126"/>
      <c r="F18" s="168"/>
      <c r="G18" s="126"/>
      <c r="H18" s="168"/>
      <c r="I18" s="126">
        <v>34500</v>
      </c>
      <c r="J18" s="168">
        <v>18422</v>
      </c>
      <c r="K18" s="126"/>
      <c r="L18" s="168"/>
      <c r="M18" s="126"/>
      <c r="N18" s="168"/>
      <c r="O18" s="126"/>
      <c r="P18" s="168"/>
      <c r="Q18" s="126"/>
      <c r="R18" s="168"/>
      <c r="S18" s="126"/>
      <c r="T18" s="168"/>
      <c r="U18" s="126"/>
      <c r="V18" s="168"/>
      <c r="W18" s="126">
        <f t="shared" si="1"/>
        <v>34500</v>
      </c>
      <c r="X18" s="168">
        <f t="shared" si="2"/>
        <v>18422</v>
      </c>
    </row>
    <row r="19" spans="1:24" ht="22.5" x14ac:dyDescent="0.2">
      <c r="A19" s="125"/>
      <c r="B19" s="118"/>
      <c r="C19" s="142" t="s">
        <v>140</v>
      </c>
      <c r="D19" s="143" t="s">
        <v>152</v>
      </c>
      <c r="E19" s="126"/>
      <c r="F19" s="168"/>
      <c r="G19" s="126"/>
      <c r="H19" s="168"/>
      <c r="I19" s="126">
        <v>5670</v>
      </c>
      <c r="J19" s="168">
        <v>2556</v>
      </c>
      <c r="K19" s="126"/>
      <c r="L19" s="168"/>
      <c r="M19" s="126"/>
      <c r="N19" s="168"/>
      <c r="O19" s="126"/>
      <c r="P19" s="168"/>
      <c r="Q19" s="126"/>
      <c r="R19" s="168"/>
      <c r="S19" s="126"/>
      <c r="T19" s="168"/>
      <c r="U19" s="126"/>
      <c r="V19" s="168"/>
      <c r="W19" s="126">
        <f t="shared" si="1"/>
        <v>5670</v>
      </c>
      <c r="X19" s="168">
        <f t="shared" si="2"/>
        <v>2556</v>
      </c>
    </row>
    <row r="20" spans="1:24" ht="22.5" x14ac:dyDescent="0.2">
      <c r="A20" s="125"/>
      <c r="B20" s="118"/>
      <c r="C20" s="142" t="s">
        <v>153</v>
      </c>
      <c r="D20" s="143" t="s">
        <v>154</v>
      </c>
      <c r="E20" s="126"/>
      <c r="F20" s="168"/>
      <c r="G20" s="126"/>
      <c r="H20" s="168"/>
      <c r="I20" s="126"/>
      <c r="J20" s="168"/>
      <c r="K20" s="126"/>
      <c r="L20" s="168"/>
      <c r="M20" s="126"/>
      <c r="N20" s="168"/>
      <c r="O20" s="126"/>
      <c r="P20" s="168"/>
      <c r="Q20" s="126"/>
      <c r="R20" s="168"/>
      <c r="S20" s="126"/>
      <c r="T20" s="168"/>
      <c r="U20" s="126">
        <v>4000</v>
      </c>
      <c r="V20" s="168"/>
      <c r="W20" s="126">
        <f t="shared" si="1"/>
        <v>4000</v>
      </c>
      <c r="X20" s="168">
        <f t="shared" si="2"/>
        <v>0</v>
      </c>
    </row>
    <row r="21" spans="1:24" ht="33.75" x14ac:dyDescent="0.2">
      <c r="A21" s="127"/>
      <c r="B21" s="119"/>
      <c r="C21" s="144" t="s">
        <v>155</v>
      </c>
      <c r="D21" s="145" t="s">
        <v>156</v>
      </c>
      <c r="E21" s="128"/>
      <c r="F21" s="169"/>
      <c r="G21" s="128"/>
      <c r="H21" s="169"/>
      <c r="I21" s="128"/>
      <c r="J21" s="169"/>
      <c r="K21" s="128"/>
      <c r="L21" s="169"/>
      <c r="M21" s="128"/>
      <c r="N21" s="169"/>
      <c r="O21" s="128"/>
      <c r="P21" s="169"/>
      <c r="Q21" s="128"/>
      <c r="R21" s="169"/>
      <c r="S21" s="128"/>
      <c r="T21" s="169"/>
      <c r="U21" s="128">
        <v>1200</v>
      </c>
      <c r="V21" s="169"/>
      <c r="W21" s="126">
        <f t="shared" si="1"/>
        <v>1200</v>
      </c>
      <c r="X21" s="168">
        <f t="shared" si="2"/>
        <v>0</v>
      </c>
    </row>
    <row r="22" spans="1:24" x14ac:dyDescent="0.2">
      <c r="A22" s="127"/>
      <c r="B22" s="139"/>
      <c r="C22" s="144"/>
      <c r="D22" s="252" t="s">
        <v>212</v>
      </c>
      <c r="E22" s="128"/>
      <c r="F22" s="169"/>
      <c r="G22" s="128"/>
      <c r="H22" s="169"/>
      <c r="I22" s="128"/>
      <c r="J22" s="169"/>
      <c r="K22" s="128"/>
      <c r="L22" s="169"/>
      <c r="M22" s="128"/>
      <c r="N22" s="169"/>
      <c r="O22" s="128"/>
      <c r="P22" s="169"/>
      <c r="Q22" s="128"/>
      <c r="R22" s="169"/>
      <c r="S22" s="128"/>
      <c r="T22" s="169"/>
      <c r="U22" s="128">
        <v>1200</v>
      </c>
      <c r="V22" s="169"/>
      <c r="W22" s="126"/>
      <c r="X22" s="168"/>
    </row>
    <row r="23" spans="1:24" ht="23.25" thickBot="1" x14ac:dyDescent="0.25">
      <c r="A23" s="127"/>
      <c r="B23" s="139"/>
      <c r="C23" s="236"/>
      <c r="D23" s="253" t="s">
        <v>213</v>
      </c>
      <c r="E23" s="128"/>
      <c r="F23" s="169"/>
      <c r="G23" s="128"/>
      <c r="H23" s="169"/>
      <c r="I23" s="128"/>
      <c r="J23" s="169"/>
      <c r="K23" s="128"/>
      <c r="L23" s="169"/>
      <c r="M23" s="128"/>
      <c r="N23" s="169"/>
      <c r="O23" s="128"/>
      <c r="P23" s="169"/>
      <c r="Q23" s="128"/>
      <c r="R23" s="169"/>
      <c r="S23" s="128"/>
      <c r="T23" s="169"/>
      <c r="U23" s="128">
        <v>1200</v>
      </c>
      <c r="V23" s="169"/>
      <c r="W23" s="126">
        <f t="shared" si="1"/>
        <v>1200</v>
      </c>
      <c r="X23" s="168">
        <f t="shared" si="2"/>
        <v>0</v>
      </c>
    </row>
    <row r="24" spans="1:24" s="124" customFormat="1" ht="19.5" customHeight="1" thickBot="1" x14ac:dyDescent="0.25">
      <c r="A24" s="122"/>
      <c r="B24" s="123"/>
      <c r="C24" s="148"/>
      <c r="D24" s="148"/>
      <c r="E24" s="123"/>
      <c r="F24" s="167"/>
      <c r="G24" s="123"/>
      <c r="H24" s="167"/>
      <c r="I24" s="123"/>
      <c r="J24" s="167"/>
      <c r="K24" s="123"/>
      <c r="L24" s="167"/>
      <c r="M24" s="123"/>
      <c r="N24" s="167"/>
      <c r="O24" s="123"/>
      <c r="P24" s="167"/>
      <c r="Q24" s="123"/>
      <c r="R24" s="167"/>
      <c r="S24" s="123"/>
      <c r="T24" s="167"/>
      <c r="U24" s="123"/>
      <c r="V24" s="172"/>
      <c r="W24" s="173"/>
      <c r="X24" s="174"/>
    </row>
    <row r="25" spans="1:24" s="124" customFormat="1" ht="19.5" customHeight="1" thickBot="1" x14ac:dyDescent="0.25">
      <c r="A25" s="122" t="s">
        <v>33</v>
      </c>
      <c r="B25" s="123"/>
      <c r="C25" s="148"/>
      <c r="D25" s="148"/>
      <c r="E25" s="123"/>
      <c r="F25" s="167"/>
      <c r="G25" s="123"/>
      <c r="H25" s="167"/>
      <c r="I25" s="123"/>
      <c r="J25" s="167"/>
      <c r="K25" s="123"/>
      <c r="L25" s="167"/>
      <c r="M25" s="123"/>
      <c r="N25" s="167"/>
      <c r="O25" s="123"/>
      <c r="P25" s="167"/>
      <c r="Q25" s="123"/>
      <c r="R25" s="167"/>
      <c r="S25" s="123"/>
      <c r="T25" s="167"/>
      <c r="U25" s="123"/>
      <c r="V25" s="167"/>
      <c r="W25" s="123"/>
      <c r="X25" s="167"/>
    </row>
    <row r="27" spans="1:24" x14ac:dyDescent="0.2">
      <c r="W27" s="130">
        <f>E25+G25+I25+K25+M25+O25+Q25+S25+U25</f>
        <v>0</v>
      </c>
      <c r="X27" s="170">
        <f>F25+H25+J25+L25+N25+P25+R25+T25+V25</f>
        <v>0</v>
      </c>
    </row>
    <row r="28" spans="1:24" ht="30" x14ac:dyDescent="0.25">
      <c r="C28" s="35" t="s">
        <v>19</v>
      </c>
      <c r="D28" s="36" t="s">
        <v>20</v>
      </c>
      <c r="E28" s="36" t="s">
        <v>104</v>
      </c>
    </row>
    <row r="29" spans="1:24" ht="15" x14ac:dyDescent="0.25">
      <c r="C29" s="37"/>
      <c r="D29" s="38"/>
      <c r="E29" s="39"/>
      <c r="H29" s="218">
        <f>I25+K25+M25+O25+Q25</f>
        <v>0</v>
      </c>
    </row>
    <row r="30" spans="1:24" ht="15" x14ac:dyDescent="0.25">
      <c r="C30" s="37" t="s">
        <v>128</v>
      </c>
      <c r="D30" s="38" t="s">
        <v>125</v>
      </c>
      <c r="E30" s="40" t="s">
        <v>116</v>
      </c>
      <c r="H30" s="218">
        <f>J25+L25+N25+P25</f>
        <v>0</v>
      </c>
      <c r="W30" s="129">
        <f>W27/1000</f>
        <v>0</v>
      </c>
    </row>
    <row r="31" spans="1:24" x14ac:dyDescent="0.2">
      <c r="C31" s="149"/>
      <c r="D31" s="154"/>
      <c r="E31" s="56"/>
      <c r="W31" s="130"/>
      <c r="X31" s="170"/>
    </row>
    <row r="32" spans="1:24" x14ac:dyDescent="0.2">
      <c r="C32" s="149"/>
      <c r="D32" s="154"/>
      <c r="E32" s="56"/>
      <c r="H32" s="170"/>
      <c r="J32" s="170"/>
      <c r="W32" s="129"/>
    </row>
    <row r="33" spans="3:24" x14ac:dyDescent="0.2">
      <c r="C33" s="150"/>
      <c r="D33" s="155"/>
      <c r="E33" s="57"/>
      <c r="J33" s="170"/>
    </row>
    <row r="34" spans="3:24" x14ac:dyDescent="0.2">
      <c r="C34" s="151"/>
      <c r="D34" s="156"/>
      <c r="E34" s="58"/>
    </row>
    <row r="35" spans="3:24" x14ac:dyDescent="0.2">
      <c r="C35" s="152"/>
      <c r="D35" s="157"/>
      <c r="E35" s="58"/>
    </row>
    <row r="36" spans="3:24" x14ac:dyDescent="0.2">
      <c r="C36" s="152"/>
      <c r="D36" s="157"/>
      <c r="E36" s="58"/>
      <c r="X36" s="170"/>
    </row>
    <row r="37" spans="3:24" x14ac:dyDescent="0.2">
      <c r="C37" s="153"/>
      <c r="D37" s="158"/>
      <c r="E37" s="58"/>
      <c r="V37" s="218">
        <f>S25+U25</f>
        <v>0</v>
      </c>
      <c r="X37" s="171"/>
    </row>
    <row r="38" spans="3:24" x14ac:dyDescent="0.2">
      <c r="C38" s="151"/>
      <c r="D38" s="159"/>
      <c r="E38" s="58"/>
      <c r="V38" s="218">
        <f>T25+V25</f>
        <v>0</v>
      </c>
      <c r="X38" s="171"/>
    </row>
    <row r="39" spans="3:24" x14ac:dyDescent="0.2">
      <c r="C39" s="152"/>
      <c r="D39" s="157"/>
      <c r="E39" s="58"/>
      <c r="V39" s="165" t="e">
        <f>V38/V37</f>
        <v>#DIV/0!</v>
      </c>
    </row>
    <row r="40" spans="3:24" x14ac:dyDescent="0.2">
      <c r="C40" s="152"/>
      <c r="D40" s="160"/>
      <c r="E40" s="58"/>
    </row>
    <row r="41" spans="3:24" x14ac:dyDescent="0.2">
      <c r="C41" s="153"/>
      <c r="D41" s="161"/>
      <c r="E41" s="58"/>
    </row>
    <row r="42" spans="3:24" x14ac:dyDescent="0.2">
      <c r="C42" s="151"/>
      <c r="D42" s="162"/>
      <c r="E42" s="58"/>
    </row>
    <row r="43" spans="3:24" x14ac:dyDescent="0.2">
      <c r="C43" s="152"/>
      <c r="D43" s="160"/>
      <c r="E43" s="58"/>
    </row>
    <row r="44" spans="3:24" x14ac:dyDescent="0.2">
      <c r="C44" s="152"/>
      <c r="D44" s="163"/>
      <c r="E44" s="58"/>
    </row>
    <row r="45" spans="3:24" x14ac:dyDescent="0.2">
      <c r="C45" s="153"/>
      <c r="D45" s="158"/>
      <c r="E45" s="58"/>
    </row>
    <row r="46" spans="3:24" x14ac:dyDescent="0.2">
      <c r="C46" s="151"/>
      <c r="D46" s="159"/>
      <c r="E46" s="58"/>
    </row>
    <row r="47" spans="3:24" x14ac:dyDescent="0.2">
      <c r="C47" s="152"/>
      <c r="D47" s="157"/>
      <c r="E47" s="58"/>
    </row>
    <row r="48" spans="3:24" x14ac:dyDescent="0.2">
      <c r="C48" s="152"/>
      <c r="D48" s="157"/>
      <c r="E48" s="58"/>
    </row>
    <row r="49" spans="3:5" x14ac:dyDescent="0.2">
      <c r="C49" s="153"/>
      <c r="D49" s="164"/>
      <c r="E49" s="58"/>
    </row>
    <row r="50" spans="3:5" x14ac:dyDescent="0.2">
      <c r="C50" s="151"/>
      <c r="D50" s="159"/>
      <c r="E50" s="58"/>
    </row>
    <row r="51" spans="3:5" x14ac:dyDescent="0.2">
      <c r="C51" s="152"/>
      <c r="D51" s="157"/>
      <c r="E51" s="58"/>
    </row>
    <row r="52" spans="3:5" x14ac:dyDescent="0.2">
      <c r="C52" s="152"/>
      <c r="D52" s="157"/>
      <c r="E52" s="58"/>
    </row>
    <row r="53" spans="3:5" x14ac:dyDescent="0.2">
      <c r="C53" s="153"/>
      <c r="D53" s="164"/>
      <c r="E53" s="58"/>
    </row>
    <row r="54" spans="3:5" x14ac:dyDescent="0.2">
      <c r="C54" s="152"/>
      <c r="D54" s="159"/>
      <c r="E54" s="58"/>
    </row>
    <row r="55" spans="3:5" x14ac:dyDescent="0.2">
      <c r="C55" s="152"/>
      <c r="D55" s="157"/>
      <c r="E55" s="58"/>
    </row>
    <row r="56" spans="3:5" x14ac:dyDescent="0.2">
      <c r="C56" s="152"/>
      <c r="D56" s="157"/>
      <c r="E56" s="58"/>
    </row>
    <row r="57" spans="3:5" x14ac:dyDescent="0.2">
      <c r="C57" s="153"/>
      <c r="D57" s="164"/>
      <c r="E57" s="59"/>
    </row>
  </sheetData>
  <autoFilter ref="A6:X25"/>
  <pageMargins left="0.25" right="0.25" top="0.75" bottom="0.75" header="0.3" footer="0.3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4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8" sqref="D8"/>
    </sheetView>
  </sheetViews>
  <sheetFormatPr defaultColWidth="9.140625" defaultRowHeight="12.75" x14ac:dyDescent="0.2"/>
  <cols>
    <col min="1" max="1" width="14.28515625" style="86" customWidth="1"/>
    <col min="2" max="2" width="25.140625" style="86" customWidth="1"/>
    <col min="3" max="3" width="15.5703125" style="86" customWidth="1"/>
    <col min="4" max="4" width="8.7109375" style="86" customWidth="1"/>
    <col min="5" max="5" width="9" style="86" customWidth="1"/>
    <col min="6" max="6" width="8.42578125" style="86" customWidth="1"/>
    <col min="7" max="7" width="9" style="86" customWidth="1"/>
    <col min="8" max="8" width="10.28515625" style="86" customWidth="1"/>
    <col min="9" max="9" width="9.7109375" style="86" customWidth="1"/>
    <col min="10" max="10" width="9.140625" style="86" customWidth="1"/>
    <col min="11" max="11" width="8.7109375" style="86" customWidth="1"/>
    <col min="12" max="12" width="7.85546875" style="86" customWidth="1"/>
    <col min="13" max="13" width="8.7109375" style="86" customWidth="1"/>
    <col min="14" max="14" width="9" style="86" customWidth="1"/>
    <col min="15" max="15" width="8.42578125" style="86" customWidth="1"/>
    <col min="16" max="16" width="9.42578125" style="86" customWidth="1"/>
    <col min="17" max="17" width="8.85546875" style="86" customWidth="1"/>
    <col min="18" max="18" width="8" style="86" customWidth="1"/>
    <col min="19" max="19" width="11.140625" style="86" customWidth="1"/>
    <col min="20" max="16384" width="9.140625" style="86"/>
  </cols>
  <sheetData>
    <row r="1" spans="1:20" x14ac:dyDescent="0.2">
      <c r="A1" s="85" t="s">
        <v>85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0" x14ac:dyDescent="0.2">
      <c r="A2" s="87"/>
      <c r="B2" s="87"/>
      <c r="C2" s="87"/>
      <c r="D2" s="271" t="s">
        <v>54</v>
      </c>
      <c r="E2" s="271"/>
      <c r="F2" s="271"/>
      <c r="G2" s="271" t="s">
        <v>55</v>
      </c>
      <c r="H2" s="271"/>
      <c r="I2" s="271"/>
      <c r="J2" s="271" t="s">
        <v>56</v>
      </c>
      <c r="K2" s="271"/>
      <c r="L2" s="271"/>
      <c r="M2" s="271" t="s">
        <v>57</v>
      </c>
      <c r="N2" s="271"/>
      <c r="O2" s="271"/>
      <c r="P2" s="271" t="s">
        <v>58</v>
      </c>
      <c r="Q2" s="271"/>
      <c r="R2" s="271"/>
      <c r="S2" s="87"/>
    </row>
    <row r="3" spans="1:20" ht="72" customHeight="1" x14ac:dyDescent="0.2">
      <c r="A3" s="60" t="s">
        <v>59</v>
      </c>
      <c r="B3" s="60" t="s">
        <v>93</v>
      </c>
      <c r="C3" s="60" t="s">
        <v>60</v>
      </c>
      <c r="D3" s="60" t="s">
        <v>90</v>
      </c>
      <c r="E3" s="60" t="s">
        <v>91</v>
      </c>
      <c r="F3" s="60" t="s">
        <v>92</v>
      </c>
      <c r="G3" s="60" t="s">
        <v>106</v>
      </c>
      <c r="H3" s="60" t="s">
        <v>107</v>
      </c>
      <c r="I3" s="60" t="s">
        <v>108</v>
      </c>
      <c r="J3" s="60" t="s">
        <v>109</v>
      </c>
      <c r="K3" s="60" t="s">
        <v>110</v>
      </c>
      <c r="L3" s="60" t="s">
        <v>111</v>
      </c>
      <c r="M3" s="60" t="s">
        <v>159</v>
      </c>
      <c r="N3" s="60" t="s">
        <v>160</v>
      </c>
      <c r="O3" s="60" t="s">
        <v>112</v>
      </c>
      <c r="P3" s="60" t="s">
        <v>61</v>
      </c>
      <c r="Q3" s="60" t="s">
        <v>62</v>
      </c>
      <c r="R3" s="60" t="s">
        <v>63</v>
      </c>
      <c r="S3" s="60" t="s">
        <v>22</v>
      </c>
    </row>
    <row r="4" spans="1:20" s="230" customFormat="1" ht="33.6" customHeight="1" x14ac:dyDescent="0.2">
      <c r="A4" s="7" t="s">
        <v>130</v>
      </c>
      <c r="B4" s="7" t="s">
        <v>150</v>
      </c>
      <c r="C4" s="226" t="s">
        <v>158</v>
      </c>
      <c r="D4" s="226">
        <v>46</v>
      </c>
      <c r="E4" s="227">
        <v>28435</v>
      </c>
      <c r="F4" s="226">
        <f>E4/D4</f>
        <v>618.1521739130435</v>
      </c>
      <c r="G4" s="226">
        <v>46</v>
      </c>
      <c r="H4" s="226">
        <v>31700</v>
      </c>
      <c r="I4" s="228">
        <f>H4/G4</f>
        <v>689.13043478260875</v>
      </c>
      <c r="J4" s="226">
        <v>46</v>
      </c>
      <c r="K4" s="226">
        <v>31700</v>
      </c>
      <c r="L4" s="228">
        <f>K4/J4</f>
        <v>689.13043478260875</v>
      </c>
      <c r="M4" s="226">
        <v>41</v>
      </c>
      <c r="N4" s="227">
        <v>17324</v>
      </c>
      <c r="O4" s="226">
        <f>N4/M4</f>
        <v>422.53658536585368</v>
      </c>
      <c r="P4" s="228">
        <f t="shared" ref="P4:P7" si="0">O4-F4</f>
        <v>-195.61558854718982</v>
      </c>
      <c r="Q4" s="229">
        <f t="shared" ref="Q4:Q7" si="1">O4-I4</f>
        <v>-266.59384941675506</v>
      </c>
      <c r="R4" s="228">
        <f t="shared" ref="R4:R7" si="2">O4-L4</f>
        <v>-266.59384941675506</v>
      </c>
      <c r="S4" s="226"/>
    </row>
    <row r="5" spans="1:20" s="230" customFormat="1" ht="32.25" customHeight="1" x14ac:dyDescent="0.2">
      <c r="A5" s="7" t="s">
        <v>129</v>
      </c>
      <c r="B5" s="7" t="s">
        <v>163</v>
      </c>
      <c r="C5" s="226" t="s">
        <v>64</v>
      </c>
      <c r="D5" s="226">
        <v>5.5</v>
      </c>
      <c r="E5" s="226">
        <v>23122</v>
      </c>
      <c r="F5" s="226">
        <f t="shared" ref="F5:F25" si="3">E5/D5</f>
        <v>4204</v>
      </c>
      <c r="G5" s="226">
        <v>8</v>
      </c>
      <c r="H5" s="226">
        <f>22000+5400</f>
        <v>27400</v>
      </c>
      <c r="I5" s="228">
        <f t="shared" ref="I5:I25" si="4">H5/G5</f>
        <v>3425</v>
      </c>
      <c r="J5" s="226">
        <v>13</v>
      </c>
      <c r="K5" s="226">
        <f>29878+12511</f>
        <v>42389</v>
      </c>
      <c r="L5" s="228">
        <f t="shared" ref="L5:L25" si="5">K5/J5</f>
        <v>3260.6923076923076</v>
      </c>
      <c r="M5" s="226">
        <v>8</v>
      </c>
      <c r="N5" s="226">
        <v>29452</v>
      </c>
      <c r="O5" s="226">
        <f t="shared" ref="O5:O25" si="6">N5/M5</f>
        <v>3681.5</v>
      </c>
      <c r="P5" s="228">
        <f t="shared" si="0"/>
        <v>-522.5</v>
      </c>
      <c r="Q5" s="229">
        <f t="shared" si="1"/>
        <v>256.5</v>
      </c>
      <c r="R5" s="228">
        <f t="shared" si="2"/>
        <v>420.80769230769238</v>
      </c>
      <c r="S5" s="226"/>
      <c r="T5" s="230" t="s">
        <v>115</v>
      </c>
    </row>
    <row r="6" spans="1:20" s="230" customFormat="1" ht="32.25" customHeight="1" x14ac:dyDescent="0.2">
      <c r="A6" s="7" t="s">
        <v>131</v>
      </c>
      <c r="B6" s="7" t="s">
        <v>164</v>
      </c>
      <c r="C6" s="226" t="s">
        <v>64</v>
      </c>
      <c r="D6" s="226">
        <v>3.5</v>
      </c>
      <c r="E6" s="226">
        <v>65860</v>
      </c>
      <c r="F6" s="226">
        <f t="shared" si="3"/>
        <v>18817.142857142859</v>
      </c>
      <c r="G6" s="226">
        <v>4</v>
      </c>
      <c r="H6" s="226">
        <v>20000</v>
      </c>
      <c r="I6" s="228">
        <f t="shared" si="4"/>
        <v>5000</v>
      </c>
      <c r="J6" s="226">
        <v>4</v>
      </c>
      <c r="K6" s="226">
        <v>20000</v>
      </c>
      <c r="L6" s="228">
        <f t="shared" si="5"/>
        <v>5000</v>
      </c>
      <c r="M6" s="226"/>
      <c r="N6" s="226"/>
      <c r="O6" s="226" t="e">
        <f t="shared" si="6"/>
        <v>#DIV/0!</v>
      </c>
      <c r="P6" s="228" t="e">
        <f t="shared" si="0"/>
        <v>#DIV/0!</v>
      </c>
      <c r="Q6" s="229" t="e">
        <f t="shared" si="1"/>
        <v>#DIV/0!</v>
      </c>
      <c r="R6" s="228" t="e">
        <f t="shared" si="2"/>
        <v>#DIV/0!</v>
      </c>
      <c r="S6" s="226"/>
    </row>
    <row r="7" spans="1:20" s="230" customFormat="1" ht="32.25" customHeight="1" x14ac:dyDescent="0.2">
      <c r="A7" s="7" t="s">
        <v>132</v>
      </c>
      <c r="B7" s="7" t="s">
        <v>167</v>
      </c>
      <c r="C7" s="226" t="s">
        <v>158</v>
      </c>
      <c r="D7" s="226">
        <v>95</v>
      </c>
      <c r="E7" s="226">
        <v>70331</v>
      </c>
      <c r="F7" s="226">
        <f t="shared" si="3"/>
        <v>740.32631578947371</v>
      </c>
      <c r="G7" s="226">
        <v>96</v>
      </c>
      <c r="H7" s="226">
        <v>77200</v>
      </c>
      <c r="I7" s="228">
        <f t="shared" si="4"/>
        <v>804.16666666666663</v>
      </c>
      <c r="J7" s="226">
        <v>96</v>
      </c>
      <c r="K7" s="226">
        <v>77200</v>
      </c>
      <c r="L7" s="228">
        <f t="shared" si="5"/>
        <v>804.16666666666663</v>
      </c>
      <c r="M7" s="226">
        <v>90</v>
      </c>
      <c r="N7" s="226">
        <v>40663</v>
      </c>
      <c r="O7" s="226">
        <f t="shared" si="6"/>
        <v>451.81111111111113</v>
      </c>
      <c r="P7" s="228">
        <f t="shared" si="0"/>
        <v>-288.51520467836258</v>
      </c>
      <c r="Q7" s="229">
        <f t="shared" si="1"/>
        <v>-352.3555555555555</v>
      </c>
      <c r="R7" s="228">
        <f t="shared" si="2"/>
        <v>-352.3555555555555</v>
      </c>
      <c r="S7" s="226"/>
    </row>
    <row r="8" spans="1:20" s="230" customFormat="1" ht="32.25" customHeight="1" x14ac:dyDescent="0.2">
      <c r="A8" s="7" t="s">
        <v>133</v>
      </c>
      <c r="B8" s="7" t="s">
        <v>168</v>
      </c>
      <c r="C8" s="226" t="s">
        <v>211</v>
      </c>
      <c r="D8" s="226">
        <v>260485</v>
      </c>
      <c r="E8" s="226">
        <v>3500</v>
      </c>
      <c r="F8" s="226">
        <f t="shared" si="3"/>
        <v>1.3436474269151774E-2</v>
      </c>
      <c r="G8" s="226">
        <v>260485</v>
      </c>
      <c r="H8" s="226">
        <v>4000</v>
      </c>
      <c r="I8" s="228">
        <f t="shared" si="4"/>
        <v>1.5355970593316315E-2</v>
      </c>
      <c r="J8" s="226">
        <v>260485</v>
      </c>
      <c r="K8" s="226">
        <v>4000</v>
      </c>
      <c r="L8" s="228">
        <f t="shared" si="5"/>
        <v>1.5355970593316315E-2</v>
      </c>
      <c r="M8" s="226">
        <v>5</v>
      </c>
      <c r="N8" s="226">
        <v>168</v>
      </c>
      <c r="O8" s="226">
        <f t="shared" si="6"/>
        <v>33.6</v>
      </c>
      <c r="P8" s="228">
        <f t="shared" ref="P8:P9" si="7">O8-F8</f>
        <v>33.586563525730853</v>
      </c>
      <c r="Q8" s="229">
        <f t="shared" ref="Q8:Q9" si="8">O8-I8</f>
        <v>33.584644029406682</v>
      </c>
      <c r="R8" s="228">
        <f t="shared" ref="R8:R9" si="9">O8-L8</f>
        <v>33.584644029406682</v>
      </c>
      <c r="S8" s="226"/>
    </row>
    <row r="9" spans="1:20" s="230" customFormat="1" ht="32.25" customHeight="1" x14ac:dyDescent="0.2">
      <c r="A9" s="7" t="s">
        <v>134</v>
      </c>
      <c r="B9" s="7" t="s">
        <v>169</v>
      </c>
      <c r="C9" s="226" t="s">
        <v>64</v>
      </c>
      <c r="D9" s="226">
        <v>5.5</v>
      </c>
      <c r="E9" s="226">
        <v>35508</v>
      </c>
      <c r="F9" s="226">
        <f t="shared" si="3"/>
        <v>6456</v>
      </c>
      <c r="G9" s="226">
        <v>7</v>
      </c>
      <c r="H9" s="226">
        <v>32000</v>
      </c>
      <c r="I9" s="228">
        <f t="shared" si="4"/>
        <v>4571.4285714285716</v>
      </c>
      <c r="J9" s="226">
        <v>7</v>
      </c>
      <c r="K9" s="226">
        <v>32000</v>
      </c>
      <c r="L9" s="228">
        <f t="shared" si="5"/>
        <v>4571.4285714285716</v>
      </c>
      <c r="M9" s="226">
        <v>2.2000000000000002</v>
      </c>
      <c r="N9" s="226">
        <v>12255</v>
      </c>
      <c r="O9" s="226">
        <f t="shared" si="6"/>
        <v>5570.454545454545</v>
      </c>
      <c r="P9" s="228">
        <f t="shared" si="7"/>
        <v>-885.54545454545496</v>
      </c>
      <c r="Q9" s="229">
        <f t="shared" si="8"/>
        <v>999.02597402597348</v>
      </c>
      <c r="R9" s="228">
        <f t="shared" si="9"/>
        <v>999.02597402597348</v>
      </c>
      <c r="S9" s="226"/>
    </row>
    <row r="10" spans="1:20" s="230" customFormat="1" ht="32.25" customHeight="1" x14ac:dyDescent="0.2">
      <c r="A10" s="7" t="s">
        <v>135</v>
      </c>
      <c r="B10" s="7" t="s">
        <v>173</v>
      </c>
      <c r="C10" s="226" t="s">
        <v>211</v>
      </c>
      <c r="D10" s="226">
        <v>70336</v>
      </c>
      <c r="E10" s="226">
        <v>4084</v>
      </c>
      <c r="F10" s="226">
        <f t="shared" si="3"/>
        <v>5.8064149226569606E-2</v>
      </c>
      <c r="G10" s="226">
        <v>70336</v>
      </c>
      <c r="H10" s="226">
        <v>2850</v>
      </c>
      <c r="I10" s="228">
        <f t="shared" si="4"/>
        <v>4.0519790718835304E-2</v>
      </c>
      <c r="J10" s="226">
        <v>70336</v>
      </c>
      <c r="K10" s="226">
        <v>2850</v>
      </c>
      <c r="L10" s="228">
        <f t="shared" si="5"/>
        <v>4.0519790718835304E-2</v>
      </c>
      <c r="M10" s="226">
        <v>40102</v>
      </c>
      <c r="N10" s="226">
        <v>2217</v>
      </c>
      <c r="O10" s="226">
        <f t="shared" si="6"/>
        <v>5.5284025734377337E-2</v>
      </c>
      <c r="P10" s="228">
        <f t="shared" ref="P10" si="10">O10-F10</f>
        <v>-2.7801234921922685E-3</v>
      </c>
      <c r="Q10" s="229">
        <f t="shared" ref="Q10" si="11">O10-I10</f>
        <v>1.4764235015542033E-2</v>
      </c>
      <c r="R10" s="228">
        <f t="shared" ref="R10" si="12">O10-L10</f>
        <v>1.4764235015542033E-2</v>
      </c>
      <c r="S10" s="226"/>
    </row>
    <row r="11" spans="1:20" s="230" customFormat="1" ht="32.25" customHeight="1" x14ac:dyDescent="0.2">
      <c r="A11" s="7" t="s">
        <v>136</v>
      </c>
      <c r="B11" s="7" t="s">
        <v>148</v>
      </c>
      <c r="C11" s="226" t="s">
        <v>211</v>
      </c>
      <c r="D11" s="226">
        <v>615</v>
      </c>
      <c r="E11" s="226">
        <v>1200</v>
      </c>
      <c r="F11" s="226">
        <f t="shared" si="3"/>
        <v>1.9512195121951219</v>
      </c>
      <c r="G11" s="226">
        <v>300</v>
      </c>
      <c r="H11" s="226">
        <v>700</v>
      </c>
      <c r="I11" s="228">
        <f t="shared" si="4"/>
        <v>2.3333333333333335</v>
      </c>
      <c r="J11" s="226"/>
      <c r="K11" s="226"/>
      <c r="L11" s="228" t="e">
        <f t="shared" si="5"/>
        <v>#DIV/0!</v>
      </c>
      <c r="M11" s="226"/>
      <c r="N11" s="226"/>
      <c r="O11" s="226" t="e">
        <f t="shared" si="6"/>
        <v>#DIV/0!</v>
      </c>
      <c r="P11" s="228" t="e">
        <f t="shared" ref="P11:P25" si="13">O11-F11</f>
        <v>#DIV/0!</v>
      </c>
      <c r="Q11" s="229" t="e">
        <f t="shared" ref="Q11:Q25" si="14">O11-I11</f>
        <v>#DIV/0!</v>
      </c>
      <c r="R11" s="228" t="e">
        <f t="shared" ref="R11:R25" si="15">O11-L11</f>
        <v>#DIV/0!</v>
      </c>
      <c r="S11" s="226"/>
    </row>
    <row r="12" spans="1:20" s="230" customFormat="1" ht="32.25" customHeight="1" x14ac:dyDescent="0.2">
      <c r="A12" s="7" t="s">
        <v>137</v>
      </c>
      <c r="B12" s="7" t="s">
        <v>149</v>
      </c>
      <c r="C12" s="226" t="s">
        <v>64</v>
      </c>
      <c r="D12" s="226">
        <v>4.0999999999999996</v>
      </c>
      <c r="E12" s="226">
        <v>2700</v>
      </c>
      <c r="F12" s="226">
        <f t="shared" si="3"/>
        <v>658.53658536585374</v>
      </c>
      <c r="G12" s="226">
        <v>2</v>
      </c>
      <c r="H12" s="226">
        <v>2500</v>
      </c>
      <c r="I12" s="228">
        <f t="shared" si="4"/>
        <v>1250</v>
      </c>
      <c r="J12" s="226">
        <v>2</v>
      </c>
      <c r="K12" s="226">
        <v>17500</v>
      </c>
      <c r="L12" s="228">
        <f t="shared" si="5"/>
        <v>8750</v>
      </c>
      <c r="M12" s="226">
        <v>0.1</v>
      </c>
      <c r="N12" s="226">
        <v>576</v>
      </c>
      <c r="O12" s="226">
        <f t="shared" si="6"/>
        <v>5760</v>
      </c>
      <c r="P12" s="228">
        <f t="shared" si="13"/>
        <v>5101.4634146341459</v>
      </c>
      <c r="Q12" s="229">
        <f t="shared" si="14"/>
        <v>4510</v>
      </c>
      <c r="R12" s="228">
        <f t="shared" si="15"/>
        <v>-2990</v>
      </c>
      <c r="S12" s="226"/>
    </row>
    <row r="13" spans="1:20" s="230" customFormat="1" ht="32.25" customHeight="1" x14ac:dyDescent="0.2">
      <c r="A13" s="7" t="s">
        <v>172</v>
      </c>
      <c r="B13" s="7" t="s">
        <v>174</v>
      </c>
      <c r="C13" s="226" t="s">
        <v>158</v>
      </c>
      <c r="D13" s="226"/>
      <c r="E13" s="226"/>
      <c r="F13" s="226" t="e">
        <f t="shared" si="3"/>
        <v>#DIV/0!</v>
      </c>
      <c r="G13" s="226">
        <v>350</v>
      </c>
      <c r="H13" s="226">
        <v>4000</v>
      </c>
      <c r="I13" s="228">
        <f t="shared" si="4"/>
        <v>11.428571428571429</v>
      </c>
      <c r="J13" s="226">
        <v>350</v>
      </c>
      <c r="K13" s="226">
        <v>4000</v>
      </c>
      <c r="L13" s="228">
        <f t="shared" si="5"/>
        <v>11.428571428571429</v>
      </c>
      <c r="M13" s="226"/>
      <c r="N13" s="226"/>
      <c r="O13" s="226" t="e">
        <f t="shared" si="6"/>
        <v>#DIV/0!</v>
      </c>
      <c r="P13" s="228" t="e">
        <f t="shared" si="13"/>
        <v>#DIV/0!</v>
      </c>
      <c r="Q13" s="229" t="e">
        <f t="shared" si="14"/>
        <v>#DIV/0!</v>
      </c>
      <c r="R13" s="228" t="e">
        <f t="shared" si="15"/>
        <v>#DIV/0!</v>
      </c>
      <c r="S13" s="226"/>
    </row>
    <row r="14" spans="1:20" s="230" customFormat="1" ht="32.25" customHeight="1" x14ac:dyDescent="0.2">
      <c r="A14" s="7" t="s">
        <v>138</v>
      </c>
      <c r="B14" s="7" t="s">
        <v>180</v>
      </c>
      <c r="C14" s="226" t="s">
        <v>158</v>
      </c>
      <c r="D14" s="226">
        <v>7</v>
      </c>
      <c r="E14" s="226">
        <v>4780</v>
      </c>
      <c r="F14" s="226">
        <f t="shared" si="3"/>
        <v>682.85714285714289</v>
      </c>
      <c r="G14" s="226">
        <v>6</v>
      </c>
      <c r="H14" s="226">
        <v>4950</v>
      </c>
      <c r="I14" s="228">
        <f t="shared" si="4"/>
        <v>825</v>
      </c>
      <c r="J14" s="226">
        <v>6</v>
      </c>
      <c r="K14" s="226">
        <v>4950</v>
      </c>
      <c r="L14" s="228">
        <f t="shared" si="5"/>
        <v>825</v>
      </c>
      <c r="M14" s="226">
        <v>6</v>
      </c>
      <c r="N14" s="226">
        <v>2767</v>
      </c>
      <c r="O14" s="226">
        <f t="shared" si="6"/>
        <v>461.16666666666669</v>
      </c>
      <c r="P14" s="228">
        <f t="shared" si="13"/>
        <v>-221.6904761904762</v>
      </c>
      <c r="Q14" s="229">
        <f t="shared" si="14"/>
        <v>-363.83333333333331</v>
      </c>
      <c r="R14" s="228">
        <f t="shared" si="15"/>
        <v>-363.83333333333331</v>
      </c>
      <c r="S14" s="226"/>
    </row>
    <row r="15" spans="1:20" s="230" customFormat="1" ht="32.25" customHeight="1" x14ac:dyDescent="0.2">
      <c r="A15" s="7" t="s">
        <v>139</v>
      </c>
      <c r="B15" s="7" t="s">
        <v>181</v>
      </c>
      <c r="C15" s="226" t="s">
        <v>158</v>
      </c>
      <c r="D15" s="226">
        <v>62</v>
      </c>
      <c r="E15" s="226">
        <v>32540</v>
      </c>
      <c r="F15" s="226">
        <f t="shared" si="3"/>
        <v>524.83870967741939</v>
      </c>
      <c r="G15" s="226">
        <v>70</v>
      </c>
      <c r="H15" s="226">
        <f>4524+29976</f>
        <v>34500</v>
      </c>
      <c r="I15" s="228">
        <f t="shared" si="4"/>
        <v>492.85714285714283</v>
      </c>
      <c r="J15" s="226">
        <v>70</v>
      </c>
      <c r="K15" s="226">
        <v>34500</v>
      </c>
      <c r="L15" s="228">
        <f t="shared" si="5"/>
        <v>492.85714285714283</v>
      </c>
      <c r="M15" s="226">
        <v>70</v>
      </c>
      <c r="N15" s="226">
        <v>18422</v>
      </c>
      <c r="O15" s="226">
        <f t="shared" si="6"/>
        <v>263.17142857142858</v>
      </c>
      <c r="P15" s="228">
        <f t="shared" si="13"/>
        <v>-261.66728110599081</v>
      </c>
      <c r="Q15" s="229">
        <f t="shared" si="14"/>
        <v>-229.68571428571425</v>
      </c>
      <c r="R15" s="228">
        <f t="shared" si="15"/>
        <v>-229.68571428571425</v>
      </c>
      <c r="S15" s="226"/>
    </row>
    <row r="16" spans="1:20" s="230" customFormat="1" ht="32.25" customHeight="1" x14ac:dyDescent="0.2">
      <c r="A16" s="7" t="s">
        <v>140</v>
      </c>
      <c r="B16" s="7" t="s">
        <v>182</v>
      </c>
      <c r="C16" s="226" t="s">
        <v>158</v>
      </c>
      <c r="D16" s="226">
        <v>13</v>
      </c>
      <c r="E16" s="226">
        <v>4500</v>
      </c>
      <c r="F16" s="226">
        <f t="shared" si="3"/>
        <v>346.15384615384613</v>
      </c>
      <c r="G16" s="226">
        <v>17</v>
      </c>
      <c r="H16" s="226">
        <f>1000+4670</f>
        <v>5670</v>
      </c>
      <c r="I16" s="228">
        <f t="shared" si="4"/>
        <v>333.52941176470586</v>
      </c>
      <c r="J16" s="226">
        <v>17</v>
      </c>
      <c r="K16" s="226">
        <v>5670</v>
      </c>
      <c r="L16" s="228">
        <f t="shared" si="5"/>
        <v>333.52941176470586</v>
      </c>
      <c r="M16" s="226">
        <v>17</v>
      </c>
      <c r="N16" s="226">
        <v>2556</v>
      </c>
      <c r="O16" s="226">
        <f t="shared" si="6"/>
        <v>150.35294117647058</v>
      </c>
      <c r="P16" s="228">
        <f t="shared" si="13"/>
        <v>-195.80090497737555</v>
      </c>
      <c r="Q16" s="229">
        <f t="shared" si="14"/>
        <v>-183.17647058823528</v>
      </c>
      <c r="R16" s="228">
        <f t="shared" si="15"/>
        <v>-183.17647058823528</v>
      </c>
      <c r="S16" s="226"/>
    </row>
    <row r="17" spans="1:21" s="230" customFormat="1" ht="32.25" customHeight="1" x14ac:dyDescent="0.2">
      <c r="A17" s="144" t="s">
        <v>155</v>
      </c>
      <c r="B17" s="145" t="s">
        <v>156</v>
      </c>
      <c r="C17" s="226" t="s">
        <v>158</v>
      </c>
      <c r="D17" s="226"/>
      <c r="E17" s="226"/>
      <c r="F17" s="226" t="e">
        <f t="shared" si="3"/>
        <v>#DIV/0!</v>
      </c>
      <c r="G17" s="226">
        <v>30</v>
      </c>
      <c r="H17" s="226">
        <v>1200</v>
      </c>
      <c r="I17" s="228">
        <f t="shared" si="4"/>
        <v>40</v>
      </c>
      <c r="J17" s="226">
        <v>30</v>
      </c>
      <c r="K17" s="226">
        <v>1200</v>
      </c>
      <c r="L17" s="228">
        <f t="shared" si="5"/>
        <v>40</v>
      </c>
      <c r="M17" s="226"/>
      <c r="N17" s="226"/>
      <c r="O17" s="226" t="e">
        <f t="shared" ref="O17" si="16">N17/M17</f>
        <v>#DIV/0!</v>
      </c>
      <c r="P17" s="228" t="e">
        <f t="shared" ref="P17" si="17">O17-F17</f>
        <v>#DIV/0!</v>
      </c>
      <c r="Q17" s="229" t="e">
        <f t="shared" ref="Q17" si="18">O17-I17</f>
        <v>#DIV/0!</v>
      </c>
      <c r="R17" s="228" t="e">
        <f t="shared" ref="R17" si="19">O17-L17</f>
        <v>#DIV/0!</v>
      </c>
      <c r="S17" s="226"/>
    </row>
    <row r="18" spans="1:21" s="230" customFormat="1" ht="32.25" customHeight="1" x14ac:dyDescent="0.2">
      <c r="A18" s="7" t="s">
        <v>187</v>
      </c>
      <c r="B18" s="7" t="s">
        <v>196</v>
      </c>
      <c r="C18" s="226"/>
      <c r="D18" s="226"/>
      <c r="E18" s="226"/>
      <c r="F18" s="226" t="e">
        <f t="shared" si="3"/>
        <v>#DIV/0!</v>
      </c>
      <c r="G18" s="226"/>
      <c r="H18" s="226"/>
      <c r="I18" s="228" t="e">
        <f t="shared" si="4"/>
        <v>#DIV/0!</v>
      </c>
      <c r="J18" s="226"/>
      <c r="K18" s="226"/>
      <c r="L18" s="228" t="e">
        <f t="shared" si="5"/>
        <v>#DIV/0!</v>
      </c>
      <c r="M18" s="226"/>
      <c r="N18" s="226"/>
      <c r="O18" s="226" t="e">
        <f t="shared" si="6"/>
        <v>#DIV/0!</v>
      </c>
      <c r="P18" s="228" t="e">
        <f t="shared" si="13"/>
        <v>#DIV/0!</v>
      </c>
      <c r="Q18" s="229" t="e">
        <f t="shared" si="14"/>
        <v>#DIV/0!</v>
      </c>
      <c r="R18" s="228" t="e">
        <f t="shared" si="15"/>
        <v>#DIV/0!</v>
      </c>
      <c r="S18" s="226"/>
    </row>
    <row r="19" spans="1:21" s="230" customFormat="1" ht="32.25" customHeight="1" x14ac:dyDescent="0.2">
      <c r="A19" s="7" t="s">
        <v>188</v>
      </c>
      <c r="B19" s="7" t="s">
        <v>197</v>
      </c>
      <c r="C19" s="226"/>
      <c r="D19" s="226"/>
      <c r="E19" s="226"/>
      <c r="F19" s="226" t="e">
        <f t="shared" si="3"/>
        <v>#DIV/0!</v>
      </c>
      <c r="G19" s="226"/>
      <c r="H19" s="226"/>
      <c r="I19" s="228" t="e">
        <f t="shared" si="4"/>
        <v>#DIV/0!</v>
      </c>
      <c r="J19" s="226"/>
      <c r="K19" s="226"/>
      <c r="L19" s="228" t="e">
        <f t="shared" si="5"/>
        <v>#DIV/0!</v>
      </c>
      <c r="M19" s="226"/>
      <c r="N19" s="226"/>
      <c r="O19" s="226" t="e">
        <f t="shared" si="6"/>
        <v>#DIV/0!</v>
      </c>
      <c r="P19" s="228" t="e">
        <f t="shared" si="13"/>
        <v>#DIV/0!</v>
      </c>
      <c r="Q19" s="229" t="e">
        <f t="shared" si="14"/>
        <v>#DIV/0!</v>
      </c>
      <c r="R19" s="228" t="e">
        <f t="shared" si="15"/>
        <v>#DIV/0!</v>
      </c>
      <c r="S19" s="226"/>
    </row>
    <row r="20" spans="1:21" s="230" customFormat="1" ht="32.25" customHeight="1" x14ac:dyDescent="0.2">
      <c r="A20" s="7" t="s">
        <v>189</v>
      </c>
      <c r="B20" s="7" t="s">
        <v>198</v>
      </c>
      <c r="C20" s="226"/>
      <c r="D20" s="226"/>
      <c r="E20" s="226"/>
      <c r="F20" s="226" t="e">
        <f t="shared" si="3"/>
        <v>#DIV/0!</v>
      </c>
      <c r="G20" s="226"/>
      <c r="H20" s="226"/>
      <c r="I20" s="228" t="e">
        <f t="shared" si="4"/>
        <v>#DIV/0!</v>
      </c>
      <c r="J20" s="226"/>
      <c r="K20" s="226"/>
      <c r="L20" s="228" t="e">
        <f t="shared" si="5"/>
        <v>#DIV/0!</v>
      </c>
      <c r="M20" s="226"/>
      <c r="N20" s="226"/>
      <c r="O20" s="226" t="e">
        <f t="shared" si="6"/>
        <v>#DIV/0!</v>
      </c>
      <c r="P20" s="228" t="e">
        <f t="shared" si="13"/>
        <v>#DIV/0!</v>
      </c>
      <c r="Q20" s="229" t="e">
        <f t="shared" si="14"/>
        <v>#DIV/0!</v>
      </c>
      <c r="R20" s="228" t="e">
        <f t="shared" si="15"/>
        <v>#DIV/0!</v>
      </c>
      <c r="S20" s="226"/>
    </row>
    <row r="21" spans="1:21" s="230" customFormat="1" ht="27" customHeight="1" x14ac:dyDescent="0.2">
      <c r="A21" s="7" t="s">
        <v>191</v>
      </c>
      <c r="B21" s="7" t="s">
        <v>193</v>
      </c>
      <c r="C21" s="226"/>
      <c r="D21" s="226"/>
      <c r="E21" s="226"/>
      <c r="F21" s="226" t="e">
        <f t="shared" si="3"/>
        <v>#DIV/0!</v>
      </c>
      <c r="G21" s="226"/>
      <c r="H21" s="226"/>
      <c r="I21" s="228" t="e">
        <f t="shared" si="4"/>
        <v>#DIV/0!</v>
      </c>
      <c r="J21" s="226"/>
      <c r="K21" s="226"/>
      <c r="L21" s="228" t="e">
        <f t="shared" si="5"/>
        <v>#DIV/0!</v>
      </c>
      <c r="M21" s="226"/>
      <c r="N21" s="226"/>
      <c r="O21" s="226" t="e">
        <f t="shared" si="6"/>
        <v>#DIV/0!</v>
      </c>
      <c r="P21" s="228" t="e">
        <f t="shared" si="13"/>
        <v>#DIV/0!</v>
      </c>
      <c r="Q21" s="229" t="e">
        <f t="shared" si="14"/>
        <v>#DIV/0!</v>
      </c>
      <c r="R21" s="228" t="e">
        <f t="shared" si="15"/>
        <v>#DIV/0!</v>
      </c>
      <c r="S21" s="226"/>
    </row>
    <row r="22" spans="1:21" s="230" customFormat="1" ht="29.45" customHeight="1" x14ac:dyDescent="0.2">
      <c r="A22" s="7" t="s">
        <v>190</v>
      </c>
      <c r="B22" s="7" t="s">
        <v>194</v>
      </c>
      <c r="C22" s="226"/>
      <c r="D22" s="226"/>
      <c r="E22" s="226"/>
      <c r="F22" s="226" t="e">
        <f t="shared" si="3"/>
        <v>#DIV/0!</v>
      </c>
      <c r="G22" s="226"/>
      <c r="H22" s="226"/>
      <c r="I22" s="228" t="e">
        <f t="shared" si="4"/>
        <v>#DIV/0!</v>
      </c>
      <c r="J22" s="226"/>
      <c r="K22" s="226"/>
      <c r="L22" s="228" t="e">
        <f t="shared" si="5"/>
        <v>#DIV/0!</v>
      </c>
      <c r="M22" s="226"/>
      <c r="N22" s="226"/>
      <c r="O22" s="226" t="e">
        <f t="shared" si="6"/>
        <v>#DIV/0!</v>
      </c>
      <c r="P22" s="228" t="e">
        <f t="shared" si="13"/>
        <v>#DIV/0!</v>
      </c>
      <c r="Q22" s="229" t="e">
        <f t="shared" si="14"/>
        <v>#DIV/0!</v>
      </c>
      <c r="R22" s="228" t="e">
        <f t="shared" si="15"/>
        <v>#DIV/0!</v>
      </c>
      <c r="S22" s="226"/>
    </row>
    <row r="23" spans="1:21" s="230" customFormat="1" ht="32.25" customHeight="1" x14ac:dyDescent="0.2">
      <c r="A23" s="7" t="s">
        <v>192</v>
      </c>
      <c r="B23" s="7" t="s">
        <v>195</v>
      </c>
      <c r="C23" s="226"/>
      <c r="D23" s="226"/>
      <c r="E23" s="226"/>
      <c r="F23" s="226" t="e">
        <f t="shared" si="3"/>
        <v>#DIV/0!</v>
      </c>
      <c r="G23" s="226"/>
      <c r="H23" s="226"/>
      <c r="I23" s="228" t="e">
        <f t="shared" si="4"/>
        <v>#DIV/0!</v>
      </c>
      <c r="J23" s="226"/>
      <c r="K23" s="226"/>
      <c r="L23" s="228" t="e">
        <f t="shared" si="5"/>
        <v>#DIV/0!</v>
      </c>
      <c r="M23" s="226"/>
      <c r="N23" s="226"/>
      <c r="O23" s="226" t="e">
        <f t="shared" si="6"/>
        <v>#DIV/0!</v>
      </c>
      <c r="P23" s="228" t="e">
        <f t="shared" si="13"/>
        <v>#DIV/0!</v>
      </c>
      <c r="Q23" s="229" t="e">
        <f t="shared" si="14"/>
        <v>#DIV/0!</v>
      </c>
      <c r="R23" s="228" t="e">
        <f t="shared" si="15"/>
        <v>#DIV/0!</v>
      </c>
      <c r="S23" s="231"/>
      <c r="U23" s="232" t="s">
        <v>23</v>
      </c>
    </row>
    <row r="24" spans="1:21" ht="22.5" x14ac:dyDescent="0.2">
      <c r="A24" s="7" t="s">
        <v>202</v>
      </c>
      <c r="B24" s="7" t="s">
        <v>204</v>
      </c>
      <c r="C24" s="226"/>
      <c r="D24" s="226"/>
      <c r="E24" s="226"/>
      <c r="F24" s="226" t="e">
        <f t="shared" si="3"/>
        <v>#DIV/0!</v>
      </c>
      <c r="G24" s="226"/>
      <c r="H24" s="226"/>
      <c r="I24" s="228" t="e">
        <f t="shared" si="4"/>
        <v>#DIV/0!</v>
      </c>
      <c r="J24" s="226"/>
      <c r="K24" s="226"/>
      <c r="L24" s="228" t="e">
        <f t="shared" si="5"/>
        <v>#DIV/0!</v>
      </c>
      <c r="M24" s="226"/>
      <c r="N24" s="226"/>
      <c r="O24" s="226" t="e">
        <f t="shared" si="6"/>
        <v>#DIV/0!</v>
      </c>
      <c r="P24" s="228" t="e">
        <f t="shared" si="13"/>
        <v>#DIV/0!</v>
      </c>
      <c r="Q24" s="229" t="e">
        <f t="shared" si="14"/>
        <v>#DIV/0!</v>
      </c>
      <c r="R24" s="228" t="e">
        <f t="shared" si="15"/>
        <v>#DIV/0!</v>
      </c>
      <c r="S24" s="231"/>
    </row>
    <row r="25" spans="1:21" ht="33.75" x14ac:dyDescent="0.2">
      <c r="A25" s="7" t="s">
        <v>203</v>
      </c>
      <c r="B25" s="7" t="s">
        <v>205</v>
      </c>
      <c r="C25" s="226"/>
      <c r="D25" s="226"/>
      <c r="E25" s="226"/>
      <c r="F25" s="226" t="e">
        <f t="shared" si="3"/>
        <v>#DIV/0!</v>
      </c>
      <c r="G25" s="226"/>
      <c r="H25" s="226"/>
      <c r="I25" s="228" t="e">
        <f t="shared" si="4"/>
        <v>#DIV/0!</v>
      </c>
      <c r="J25" s="226"/>
      <c r="K25" s="226"/>
      <c r="L25" s="228" t="e">
        <f t="shared" si="5"/>
        <v>#DIV/0!</v>
      </c>
      <c r="M25" s="226"/>
      <c r="N25" s="226"/>
      <c r="O25" s="226" t="e">
        <f t="shared" si="6"/>
        <v>#DIV/0!</v>
      </c>
      <c r="P25" s="228" t="e">
        <f t="shared" si="13"/>
        <v>#DIV/0!</v>
      </c>
      <c r="Q25" s="229" t="e">
        <f t="shared" si="14"/>
        <v>#DIV/0!</v>
      </c>
      <c r="R25" s="228" t="e">
        <f t="shared" si="15"/>
        <v>#DIV/0!</v>
      </c>
      <c r="S25" s="231"/>
    </row>
    <row r="26" spans="1:21" x14ac:dyDescent="0.2">
      <c r="A26" s="142"/>
      <c r="B26" s="143"/>
      <c r="D26" s="226"/>
      <c r="E26" s="226"/>
      <c r="F26" s="226"/>
      <c r="G26" s="226"/>
      <c r="H26" s="226"/>
      <c r="I26" s="228"/>
      <c r="J26" s="226"/>
      <c r="K26" s="226"/>
      <c r="L26" s="228"/>
      <c r="M26" s="226"/>
      <c r="N26" s="226"/>
      <c r="O26" s="226"/>
      <c r="P26" s="228"/>
      <c r="Q26" s="229"/>
      <c r="R26" s="228"/>
      <c r="S26" s="231"/>
    </row>
    <row r="27" spans="1:21" x14ac:dyDescent="0.2">
      <c r="A27" s="142"/>
      <c r="B27" s="143"/>
      <c r="D27" s="226"/>
      <c r="E27" s="226"/>
      <c r="F27" s="226"/>
      <c r="G27" s="226"/>
      <c r="H27" s="226"/>
      <c r="I27" s="228"/>
      <c r="J27" s="226"/>
      <c r="K27" s="226"/>
      <c r="L27" s="228"/>
      <c r="M27" s="226"/>
      <c r="N27" s="226"/>
      <c r="O27" s="226"/>
      <c r="P27" s="228"/>
      <c r="Q27" s="229"/>
      <c r="R27" s="228"/>
      <c r="S27" s="231"/>
    </row>
    <row r="28" spans="1:21" x14ac:dyDescent="0.2">
      <c r="A28" s="97"/>
      <c r="B28" s="98"/>
      <c r="C28" s="96"/>
    </row>
    <row r="29" spans="1:21" x14ac:dyDescent="0.2">
      <c r="A29" s="97"/>
      <c r="B29" s="102"/>
      <c r="C29" s="96"/>
    </row>
    <row r="30" spans="1:21" x14ac:dyDescent="0.2">
      <c r="A30" s="99"/>
      <c r="B30" s="103"/>
      <c r="C30" s="96"/>
      <c r="K30" s="86">
        <v>0</v>
      </c>
    </row>
    <row r="31" spans="1:21" x14ac:dyDescent="0.2">
      <c r="A31" s="94"/>
      <c r="B31" s="104"/>
      <c r="C31" s="96"/>
    </row>
    <row r="32" spans="1:21" ht="15" x14ac:dyDescent="0.25">
      <c r="A32" s="35" t="s">
        <v>19</v>
      </c>
      <c r="B32" s="36" t="s">
        <v>20</v>
      </c>
      <c r="C32" s="36" t="s">
        <v>104</v>
      </c>
    </row>
    <row r="33" spans="1:3" ht="15" x14ac:dyDescent="0.25">
      <c r="A33" s="37"/>
      <c r="B33" s="38"/>
      <c r="C33" s="39"/>
    </row>
    <row r="34" spans="1:3" ht="15" x14ac:dyDescent="0.25">
      <c r="A34" s="37" t="s">
        <v>128</v>
      </c>
      <c r="B34" s="38" t="s">
        <v>125</v>
      </c>
      <c r="C34" s="40" t="s">
        <v>116</v>
      </c>
    </row>
    <row r="35" spans="1:3" x14ac:dyDescent="0.2">
      <c r="A35" s="149"/>
      <c r="B35" s="154"/>
      <c r="C35" s="56"/>
    </row>
    <row r="36" spans="1:3" x14ac:dyDescent="0.2">
      <c r="A36" s="149"/>
      <c r="B36" s="154"/>
      <c r="C36" s="56"/>
    </row>
    <row r="37" spans="1:3" x14ac:dyDescent="0.2">
      <c r="A37" s="150"/>
      <c r="B37" s="155"/>
      <c r="C37" s="57"/>
    </row>
    <row r="38" spans="1:3" x14ac:dyDescent="0.2">
      <c r="A38" s="99"/>
      <c r="B38" s="105"/>
      <c r="C38" s="96"/>
    </row>
    <row r="39" spans="1:3" x14ac:dyDescent="0.2">
      <c r="A39" s="94"/>
      <c r="B39" s="101"/>
      <c r="C39" s="96"/>
    </row>
    <row r="40" spans="1:3" x14ac:dyDescent="0.2">
      <c r="A40" s="97"/>
      <c r="B40" s="98"/>
      <c r="C40" s="96"/>
    </row>
    <row r="41" spans="1:3" x14ac:dyDescent="0.2">
      <c r="A41" s="97"/>
      <c r="B41" s="98"/>
      <c r="C41" s="96"/>
    </row>
    <row r="42" spans="1:3" x14ac:dyDescent="0.2">
      <c r="A42" s="99"/>
      <c r="B42" s="105"/>
      <c r="C42" s="96"/>
    </row>
    <row r="43" spans="1:3" x14ac:dyDescent="0.2">
      <c r="A43" s="97"/>
      <c r="B43" s="101"/>
      <c r="C43" s="96"/>
    </row>
    <row r="44" spans="1:3" x14ac:dyDescent="0.2">
      <c r="A44" s="97"/>
      <c r="B44" s="98"/>
      <c r="C44" s="96"/>
    </row>
    <row r="45" spans="1:3" x14ac:dyDescent="0.2">
      <c r="A45" s="97"/>
      <c r="B45" s="98"/>
      <c r="C45" s="96"/>
    </row>
    <row r="46" spans="1:3" x14ac:dyDescent="0.2">
      <c r="A46" s="99"/>
      <c r="B46" s="105"/>
      <c r="C46" s="103"/>
    </row>
  </sheetData>
  <mergeCells count="5">
    <mergeCell ref="D2:F2"/>
    <mergeCell ref="G2:I2"/>
    <mergeCell ref="J2:L2"/>
    <mergeCell ref="M2:O2"/>
    <mergeCell ref="P2:R2"/>
  </mergeCells>
  <pageMargins left="0.25" right="0.25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75"/>
  <sheetViews>
    <sheetView topLeftCell="A16" workbookViewId="0">
      <selection activeCell="B19" sqref="B19:I19"/>
    </sheetView>
  </sheetViews>
  <sheetFormatPr defaultColWidth="9.140625" defaultRowHeight="12.75" x14ac:dyDescent="0.2"/>
  <cols>
    <col min="1" max="1" width="13.140625" style="108" customWidth="1"/>
    <col min="2" max="2" width="28.85546875" style="108" customWidth="1"/>
    <col min="3" max="3" width="21.85546875" style="108" customWidth="1"/>
    <col min="4" max="4" width="30.7109375" style="108" customWidth="1"/>
    <col min="5" max="5" width="8.5703125" style="108" customWidth="1"/>
    <col min="6" max="6" width="9" style="108" customWidth="1"/>
    <col min="7" max="7" width="10.140625" style="108" customWidth="1"/>
    <col min="8" max="8" width="9.140625" style="108"/>
    <col min="9" max="9" width="11.7109375" style="108" customWidth="1"/>
    <col min="10" max="10" width="24.28515625" style="108" customWidth="1"/>
    <col min="11" max="16384" width="9.140625" style="108"/>
  </cols>
  <sheetData>
    <row r="1" spans="1:10" x14ac:dyDescent="0.2">
      <c r="A1" s="108" t="s">
        <v>86</v>
      </c>
    </row>
    <row r="3" spans="1:10" ht="42" customHeight="1" x14ac:dyDescent="0.2">
      <c r="A3" s="278" t="s">
        <v>65</v>
      </c>
      <c r="B3" s="278"/>
      <c r="C3" s="131" t="s">
        <v>66</v>
      </c>
      <c r="D3" s="131" t="s">
        <v>67</v>
      </c>
      <c r="E3" s="131" t="s">
        <v>101</v>
      </c>
      <c r="F3" s="131" t="s">
        <v>102</v>
      </c>
      <c r="G3" s="131" t="s">
        <v>103</v>
      </c>
      <c r="H3" s="131" t="s">
        <v>206</v>
      </c>
      <c r="I3" s="131" t="s">
        <v>68</v>
      </c>
      <c r="J3" s="133" t="s">
        <v>22</v>
      </c>
    </row>
    <row r="4" spans="1:10" ht="55.9" customHeight="1" x14ac:dyDescent="0.2">
      <c r="A4" s="134" t="s">
        <v>113</v>
      </c>
      <c r="B4" s="279" t="s">
        <v>161</v>
      </c>
      <c r="C4" s="279"/>
      <c r="D4" s="279"/>
      <c r="E4" s="279"/>
      <c r="F4" s="279"/>
      <c r="G4" s="279"/>
      <c r="H4" s="279"/>
      <c r="I4" s="279"/>
      <c r="J4" s="134"/>
    </row>
    <row r="5" spans="1:10" ht="50.25" customHeight="1" x14ac:dyDescent="0.2">
      <c r="A5" s="272" t="s">
        <v>114</v>
      </c>
      <c r="B5" s="272" t="s">
        <v>162</v>
      </c>
      <c r="C5" s="131" t="s">
        <v>130</v>
      </c>
      <c r="D5" s="131" t="s">
        <v>214</v>
      </c>
      <c r="E5" s="131">
        <v>46</v>
      </c>
      <c r="F5" s="131">
        <v>46</v>
      </c>
      <c r="G5" s="131">
        <v>46</v>
      </c>
      <c r="H5" s="131">
        <v>41</v>
      </c>
      <c r="I5" s="135">
        <f>H5/G5</f>
        <v>0.89130434782608692</v>
      </c>
      <c r="J5" s="133"/>
    </row>
    <row r="6" spans="1:10" ht="44.25" customHeight="1" x14ac:dyDescent="0.2">
      <c r="A6" s="273"/>
      <c r="B6" s="273"/>
      <c r="C6" s="131" t="s">
        <v>129</v>
      </c>
      <c r="D6" s="131" t="s">
        <v>163</v>
      </c>
      <c r="E6" s="248"/>
      <c r="F6" s="248">
        <v>8</v>
      </c>
      <c r="G6" s="248">
        <v>14</v>
      </c>
      <c r="H6" s="131">
        <v>8</v>
      </c>
      <c r="I6" s="135">
        <f t="shared" ref="I6:I7" si="0">H6/G6</f>
        <v>0.5714285714285714</v>
      </c>
      <c r="J6" s="133"/>
    </row>
    <row r="7" spans="1:10" ht="26.25" customHeight="1" x14ac:dyDescent="0.2">
      <c r="A7" s="273"/>
      <c r="B7" s="273"/>
      <c r="C7" s="131" t="s">
        <v>131</v>
      </c>
      <c r="D7" s="131" t="s">
        <v>164</v>
      </c>
      <c r="E7" s="247"/>
      <c r="F7" s="247">
        <v>4</v>
      </c>
      <c r="G7" s="247">
        <v>4</v>
      </c>
      <c r="H7" s="131"/>
      <c r="I7" s="135">
        <f t="shared" si="0"/>
        <v>0</v>
      </c>
      <c r="J7" s="133"/>
    </row>
    <row r="8" spans="1:10" ht="50.25" customHeight="1" x14ac:dyDescent="0.2">
      <c r="A8" s="272" t="s">
        <v>165</v>
      </c>
      <c r="B8" s="272" t="s">
        <v>166</v>
      </c>
      <c r="C8" s="131" t="s">
        <v>132</v>
      </c>
      <c r="D8" s="131" t="s">
        <v>167</v>
      </c>
      <c r="E8" s="131">
        <v>96</v>
      </c>
      <c r="F8" s="131">
        <v>96</v>
      </c>
      <c r="G8" s="131">
        <v>96</v>
      </c>
      <c r="H8" s="131">
        <v>90</v>
      </c>
      <c r="I8" s="135">
        <f>H8/G8</f>
        <v>0.9375</v>
      </c>
      <c r="J8" s="133"/>
    </row>
    <row r="9" spans="1:10" ht="44.25" customHeight="1" x14ac:dyDescent="0.2">
      <c r="A9" s="273"/>
      <c r="B9" s="273"/>
      <c r="C9" s="131" t="s">
        <v>133</v>
      </c>
      <c r="D9" s="131" t="s">
        <v>168</v>
      </c>
      <c r="E9" s="226">
        <v>260485</v>
      </c>
      <c r="F9" s="226">
        <v>260485</v>
      </c>
      <c r="G9" s="226">
        <v>260485</v>
      </c>
      <c r="H9" s="131">
        <v>195410</v>
      </c>
      <c r="I9" s="135">
        <f t="shared" ref="I9:I10" si="1">H9/G9</f>
        <v>0.75017755340998526</v>
      </c>
      <c r="J9" s="133"/>
    </row>
    <row r="10" spans="1:10" ht="33" customHeight="1" x14ac:dyDescent="0.2">
      <c r="A10" s="273"/>
      <c r="B10" s="273"/>
      <c r="C10" s="131" t="s">
        <v>134</v>
      </c>
      <c r="D10" s="131" t="s">
        <v>169</v>
      </c>
      <c r="E10" s="131">
        <v>7</v>
      </c>
      <c r="F10" s="131">
        <v>7</v>
      </c>
      <c r="G10" s="131">
        <v>7</v>
      </c>
      <c r="H10" s="131">
        <v>2.2000000000000002</v>
      </c>
      <c r="I10" s="135">
        <f t="shared" si="1"/>
        <v>0.31428571428571433</v>
      </c>
      <c r="J10" s="133"/>
    </row>
    <row r="11" spans="1:10" ht="50.25" customHeight="1" x14ac:dyDescent="0.2">
      <c r="A11" s="272" t="s">
        <v>170</v>
      </c>
      <c r="B11" s="272" t="s">
        <v>171</v>
      </c>
      <c r="C11" s="131" t="s">
        <v>135</v>
      </c>
      <c r="D11" s="131" t="s">
        <v>173</v>
      </c>
      <c r="E11" s="226">
        <v>70336</v>
      </c>
      <c r="F11" s="226">
        <v>70336</v>
      </c>
      <c r="G11" s="226">
        <v>70336</v>
      </c>
      <c r="H11" s="131">
        <v>50141</v>
      </c>
      <c r="I11" s="135">
        <f>H11/G11</f>
        <v>0.71287818471337583</v>
      </c>
      <c r="J11" s="133"/>
    </row>
    <row r="12" spans="1:10" ht="44.25" customHeight="1" x14ac:dyDescent="0.2">
      <c r="A12" s="273"/>
      <c r="B12" s="273"/>
      <c r="C12" s="131" t="s">
        <v>136</v>
      </c>
      <c r="D12" s="131" t="s">
        <v>148</v>
      </c>
      <c r="E12" s="131">
        <v>300</v>
      </c>
      <c r="F12" s="131">
        <v>300</v>
      </c>
      <c r="G12" s="131">
        <v>300</v>
      </c>
      <c r="H12" s="131">
        <v>300</v>
      </c>
      <c r="I12" s="135">
        <f t="shared" ref="I12:I13" si="2">H12/G12</f>
        <v>1</v>
      </c>
      <c r="J12" s="133"/>
    </row>
    <row r="13" spans="1:10" ht="33" customHeight="1" x14ac:dyDescent="0.2">
      <c r="A13" s="273"/>
      <c r="B13" s="273"/>
      <c r="C13" s="131" t="s">
        <v>137</v>
      </c>
      <c r="D13" s="131" t="s">
        <v>149</v>
      </c>
      <c r="E13" s="131">
        <v>2</v>
      </c>
      <c r="F13" s="131">
        <v>2</v>
      </c>
      <c r="G13" s="131">
        <v>7</v>
      </c>
      <c r="H13" s="131">
        <v>0.2</v>
      </c>
      <c r="I13" s="135">
        <f t="shared" si="2"/>
        <v>2.8571428571428574E-2</v>
      </c>
      <c r="J13" s="133"/>
    </row>
    <row r="14" spans="1:10" ht="32.25" customHeight="1" x14ac:dyDescent="0.2">
      <c r="A14" s="273"/>
      <c r="B14" s="273"/>
      <c r="C14" s="131" t="s">
        <v>172</v>
      </c>
      <c r="D14" s="131" t="s">
        <v>174</v>
      </c>
      <c r="E14" s="131">
        <v>350</v>
      </c>
      <c r="F14" s="131">
        <v>350</v>
      </c>
      <c r="G14" s="131">
        <v>350</v>
      </c>
      <c r="H14" s="131"/>
      <c r="I14" s="135">
        <f>H14/G14</f>
        <v>0</v>
      </c>
      <c r="J14" s="133"/>
    </row>
    <row r="15" spans="1:10" ht="42.6" customHeight="1" x14ac:dyDescent="0.2">
      <c r="A15" s="222" t="s">
        <v>175</v>
      </c>
      <c r="B15" s="275" t="s">
        <v>176</v>
      </c>
      <c r="C15" s="276"/>
      <c r="D15" s="276"/>
      <c r="E15" s="276"/>
      <c r="F15" s="276"/>
      <c r="G15" s="276"/>
      <c r="H15" s="276"/>
      <c r="I15" s="277"/>
      <c r="J15" s="134"/>
    </row>
    <row r="16" spans="1:10" ht="50.25" customHeight="1" x14ac:dyDescent="0.2">
      <c r="A16" s="272" t="s">
        <v>177</v>
      </c>
      <c r="B16" s="272" t="s">
        <v>178</v>
      </c>
      <c r="C16" s="131" t="s">
        <v>138</v>
      </c>
      <c r="D16" s="131" t="s">
        <v>180</v>
      </c>
      <c r="E16" s="131">
        <v>6</v>
      </c>
      <c r="F16" s="131">
        <v>6</v>
      </c>
      <c r="G16" s="131">
        <v>6</v>
      </c>
      <c r="H16" s="131">
        <v>6</v>
      </c>
      <c r="I16" s="135">
        <f>H16/G16</f>
        <v>1</v>
      </c>
      <c r="J16" s="133"/>
    </row>
    <row r="17" spans="1:10" ht="44.25" customHeight="1" x14ac:dyDescent="0.2">
      <c r="A17" s="273"/>
      <c r="B17" s="273"/>
      <c r="C17" s="131" t="s">
        <v>139</v>
      </c>
      <c r="D17" s="131" t="s">
        <v>181</v>
      </c>
      <c r="E17" s="131">
        <v>70</v>
      </c>
      <c r="F17" s="131">
        <v>70</v>
      </c>
      <c r="G17" s="131">
        <v>70</v>
      </c>
      <c r="H17" s="131">
        <v>70</v>
      </c>
      <c r="I17" s="135">
        <f t="shared" ref="I17:I18" si="3">H17/G17</f>
        <v>1</v>
      </c>
      <c r="J17" s="133"/>
    </row>
    <row r="18" spans="1:10" ht="33" customHeight="1" x14ac:dyDescent="0.2">
      <c r="A18" s="273"/>
      <c r="B18" s="273"/>
      <c r="C18" s="131" t="s">
        <v>140</v>
      </c>
      <c r="D18" s="131" t="s">
        <v>182</v>
      </c>
      <c r="E18" s="131">
        <v>17</v>
      </c>
      <c r="F18" s="131">
        <v>17</v>
      </c>
      <c r="G18" s="131">
        <v>17</v>
      </c>
      <c r="H18" s="131">
        <v>17</v>
      </c>
      <c r="I18" s="135">
        <f t="shared" si="3"/>
        <v>1</v>
      </c>
      <c r="J18" s="133"/>
    </row>
    <row r="19" spans="1:10" ht="32.25" customHeight="1" x14ac:dyDescent="0.2">
      <c r="A19" s="222" t="s">
        <v>84</v>
      </c>
      <c r="B19" s="275" t="s">
        <v>183</v>
      </c>
      <c r="C19" s="276"/>
      <c r="D19" s="276"/>
      <c r="E19" s="276"/>
      <c r="F19" s="276"/>
      <c r="G19" s="276"/>
      <c r="H19" s="276"/>
      <c r="I19" s="277"/>
      <c r="J19" s="134"/>
    </row>
    <row r="20" spans="1:10" ht="32.25" customHeight="1" x14ac:dyDescent="0.2">
      <c r="A20" s="272" t="s">
        <v>179</v>
      </c>
      <c r="B20" s="272" t="s">
        <v>184</v>
      </c>
      <c r="C20" s="131" t="s">
        <v>187</v>
      </c>
      <c r="D20" s="131" t="s">
        <v>196</v>
      </c>
      <c r="E20" s="131"/>
      <c r="F20" s="131"/>
      <c r="G20" s="131"/>
      <c r="H20" s="131"/>
      <c r="I20" s="135" t="e">
        <f>H20/G20</f>
        <v>#DIV/0!</v>
      </c>
      <c r="J20" s="133"/>
    </row>
    <row r="21" spans="1:10" ht="32.25" customHeight="1" x14ac:dyDescent="0.2">
      <c r="A21" s="273"/>
      <c r="B21" s="273"/>
      <c r="C21" s="131" t="s">
        <v>188</v>
      </c>
      <c r="D21" s="131" t="s">
        <v>197</v>
      </c>
      <c r="E21" s="131"/>
      <c r="F21" s="131"/>
      <c r="G21" s="131"/>
      <c r="H21" s="131"/>
      <c r="I21" s="135" t="e">
        <f t="shared" ref="I21:I22" si="4">H21/G21</f>
        <v>#DIV/0!</v>
      </c>
      <c r="J21" s="133"/>
    </row>
    <row r="22" spans="1:10" ht="32.25" customHeight="1" x14ac:dyDescent="0.2">
      <c r="A22" s="273"/>
      <c r="B22" s="273"/>
      <c r="C22" s="131" t="s">
        <v>189</v>
      </c>
      <c r="D22" s="131" t="s">
        <v>198</v>
      </c>
      <c r="E22" s="131"/>
      <c r="F22" s="131"/>
      <c r="G22" s="131"/>
      <c r="H22" s="131"/>
      <c r="I22" s="135" t="e">
        <f t="shared" si="4"/>
        <v>#DIV/0!</v>
      </c>
      <c r="J22" s="133"/>
    </row>
    <row r="23" spans="1:10" ht="32.25" customHeight="1" x14ac:dyDescent="0.2">
      <c r="A23" s="272" t="s">
        <v>185</v>
      </c>
      <c r="B23" s="272" t="s">
        <v>186</v>
      </c>
      <c r="C23" s="131" t="s">
        <v>191</v>
      </c>
      <c r="D23" s="131" t="s">
        <v>193</v>
      </c>
      <c r="E23" s="131"/>
      <c r="F23" s="131"/>
      <c r="G23" s="131"/>
      <c r="H23" s="131"/>
      <c r="I23" s="135" t="e">
        <f>H23/G23</f>
        <v>#DIV/0!</v>
      </c>
      <c r="J23" s="133"/>
    </row>
    <row r="24" spans="1:10" ht="32.25" customHeight="1" x14ac:dyDescent="0.2">
      <c r="A24" s="273"/>
      <c r="B24" s="273"/>
      <c r="C24" s="131" t="s">
        <v>190</v>
      </c>
      <c r="D24" s="131" t="s">
        <v>194</v>
      </c>
      <c r="E24" s="131"/>
      <c r="F24" s="131"/>
      <c r="G24" s="131"/>
      <c r="H24" s="131"/>
      <c r="I24" s="135" t="e">
        <f t="shared" ref="I24:I25" si="5">H24/G24</f>
        <v>#DIV/0!</v>
      </c>
      <c r="J24" s="133"/>
    </row>
    <row r="25" spans="1:10" ht="32.25" customHeight="1" x14ac:dyDescent="0.2">
      <c r="A25" s="273"/>
      <c r="B25" s="273"/>
      <c r="C25" s="131" t="s">
        <v>192</v>
      </c>
      <c r="D25" s="131" t="s">
        <v>195</v>
      </c>
      <c r="E25" s="131"/>
      <c r="F25" s="131"/>
      <c r="G25" s="131"/>
      <c r="H25" s="131"/>
      <c r="I25" s="135" t="e">
        <f t="shared" si="5"/>
        <v>#DIV/0!</v>
      </c>
      <c r="J25" s="133"/>
    </row>
    <row r="26" spans="1:10" ht="32.25" customHeight="1" x14ac:dyDescent="0.2">
      <c r="A26" s="273"/>
      <c r="B26" s="273"/>
      <c r="C26" s="131"/>
      <c r="D26" s="131"/>
      <c r="E26" s="131"/>
      <c r="F26" s="131"/>
      <c r="G26" s="131"/>
      <c r="H26" s="131"/>
      <c r="I26" s="135" t="e">
        <f>H26/G26</f>
        <v>#DIV/0!</v>
      </c>
      <c r="J26" s="133"/>
    </row>
    <row r="27" spans="1:10" ht="32.25" customHeight="1" x14ac:dyDescent="0.2">
      <c r="A27" s="274"/>
      <c r="B27" s="274"/>
      <c r="C27" s="132"/>
      <c r="D27" s="132"/>
      <c r="E27" s="131"/>
      <c r="F27" s="131"/>
      <c r="G27" s="131"/>
      <c r="H27" s="131"/>
      <c r="I27" s="135" t="e">
        <f>H27/G27</f>
        <v>#DIV/0!</v>
      </c>
      <c r="J27" s="133"/>
    </row>
    <row r="28" spans="1:10" ht="32.25" customHeight="1" x14ac:dyDescent="0.2">
      <c r="A28" s="222" t="s">
        <v>199</v>
      </c>
      <c r="B28" s="275" t="s">
        <v>200</v>
      </c>
      <c r="C28" s="276"/>
      <c r="D28" s="276"/>
      <c r="E28" s="276"/>
      <c r="F28" s="276"/>
      <c r="G28" s="276"/>
      <c r="H28" s="276"/>
      <c r="I28" s="277"/>
      <c r="J28" s="134"/>
    </row>
    <row r="29" spans="1:10" ht="32.25" customHeight="1" x14ac:dyDescent="0.2">
      <c r="A29" s="272" t="s">
        <v>201</v>
      </c>
      <c r="B29" s="272"/>
      <c r="C29" s="131" t="s">
        <v>202</v>
      </c>
      <c r="D29" s="131" t="s">
        <v>204</v>
      </c>
      <c r="E29" s="131"/>
      <c r="F29" s="131"/>
      <c r="G29" s="131"/>
      <c r="H29" s="131"/>
      <c r="I29" s="135" t="e">
        <f>H29/G29</f>
        <v>#DIV/0!</v>
      </c>
      <c r="J29" s="133"/>
    </row>
    <row r="30" spans="1:10" ht="32.25" customHeight="1" x14ac:dyDescent="0.2">
      <c r="A30" s="273"/>
      <c r="B30" s="273"/>
      <c r="C30" s="131" t="s">
        <v>203</v>
      </c>
      <c r="D30" s="131" t="s">
        <v>205</v>
      </c>
      <c r="E30" s="131"/>
      <c r="F30" s="131"/>
      <c r="G30" s="131"/>
      <c r="H30" s="131"/>
      <c r="I30" s="135" t="e">
        <f t="shared" ref="I30:I31" si="6">H30/G30</f>
        <v>#DIV/0!</v>
      </c>
      <c r="J30" s="133"/>
    </row>
    <row r="31" spans="1:10" ht="32.25" customHeight="1" x14ac:dyDescent="0.2">
      <c r="A31" s="273"/>
      <c r="B31" s="273"/>
      <c r="C31" s="131"/>
      <c r="D31" s="131"/>
      <c r="E31" s="131"/>
      <c r="F31" s="131"/>
      <c r="G31" s="131"/>
      <c r="H31" s="131"/>
      <c r="I31" s="135" t="e">
        <f t="shared" si="6"/>
        <v>#DIV/0!</v>
      </c>
      <c r="J31" s="133"/>
    </row>
    <row r="32" spans="1:10" ht="32.25" customHeight="1" x14ac:dyDescent="0.2">
      <c r="A32" s="273"/>
      <c r="B32" s="273"/>
      <c r="C32" s="131"/>
      <c r="D32" s="131"/>
      <c r="E32" s="131"/>
      <c r="F32" s="131"/>
      <c r="G32" s="131"/>
      <c r="H32" s="131"/>
      <c r="I32" s="135" t="e">
        <f>H32/G32</f>
        <v>#DIV/0!</v>
      </c>
      <c r="J32" s="133"/>
    </row>
    <row r="33" spans="1:10" ht="32.25" customHeight="1" x14ac:dyDescent="0.2">
      <c r="A33" s="274"/>
      <c r="B33" s="274"/>
      <c r="C33" s="132"/>
      <c r="D33" s="132"/>
      <c r="E33" s="131"/>
      <c r="F33" s="131"/>
      <c r="G33" s="131"/>
      <c r="H33" s="131"/>
      <c r="I33" s="135" t="e">
        <f>H33/G33</f>
        <v>#DIV/0!</v>
      </c>
      <c r="J33" s="133"/>
    </row>
    <row r="34" spans="1:10" ht="32.25" customHeight="1" x14ac:dyDescent="0.2">
      <c r="A34" s="238"/>
      <c r="B34" s="238"/>
      <c r="C34" s="237"/>
      <c r="D34" s="237"/>
      <c r="E34" s="239"/>
      <c r="F34" s="239"/>
      <c r="G34" s="239"/>
      <c r="H34" s="239"/>
      <c r="I34" s="240"/>
      <c r="J34" s="241"/>
    </row>
    <row r="35" spans="1:10" ht="32.25" customHeight="1" x14ac:dyDescent="0.2">
      <c r="A35" s="238"/>
      <c r="B35" s="238"/>
      <c r="C35" s="237"/>
      <c r="D35" s="237"/>
      <c r="E35" s="239"/>
      <c r="F35" s="239"/>
      <c r="G35" s="239"/>
      <c r="H35" s="239"/>
      <c r="I35" s="240"/>
      <c r="J35" s="241"/>
    </row>
    <row r="36" spans="1:10" ht="32.25" customHeight="1" x14ac:dyDescent="0.2">
      <c r="A36" s="238"/>
      <c r="B36" s="238"/>
      <c r="C36" s="237"/>
      <c r="D36" s="237"/>
      <c r="E36" s="239"/>
      <c r="F36" s="239"/>
      <c r="G36" s="239"/>
      <c r="H36" s="239"/>
      <c r="I36" s="240"/>
      <c r="J36" s="241"/>
    </row>
    <row r="37" spans="1:10" ht="32.25" customHeight="1" x14ac:dyDescent="0.2">
      <c r="A37" s="238"/>
      <c r="B37" s="238"/>
      <c r="C37" s="237"/>
      <c r="D37" s="237"/>
      <c r="E37" s="239"/>
      <c r="F37" s="239"/>
      <c r="G37" s="239"/>
      <c r="H37" s="239"/>
      <c r="I37" s="240"/>
      <c r="J37" s="241"/>
    </row>
    <row r="38" spans="1:10" ht="32.25" customHeight="1" x14ac:dyDescent="0.2">
      <c r="A38" s="238"/>
      <c r="B38" s="238"/>
      <c r="C38" s="237"/>
      <c r="D38" s="237"/>
      <c r="E38" s="239"/>
      <c r="F38" s="239"/>
      <c r="G38" s="239"/>
      <c r="H38" s="239"/>
      <c r="I38" s="240"/>
      <c r="J38" s="241"/>
    </row>
    <row r="39" spans="1:10" ht="32.25" customHeight="1" x14ac:dyDescent="0.2">
      <c r="A39" s="238"/>
      <c r="B39" s="238"/>
      <c r="C39" s="237"/>
      <c r="D39" s="237"/>
      <c r="E39" s="239"/>
      <c r="F39" s="239"/>
      <c r="G39" s="239"/>
      <c r="H39" s="239"/>
      <c r="I39" s="240"/>
      <c r="J39" s="241"/>
    </row>
    <row r="40" spans="1:10" ht="32.25" customHeight="1" x14ac:dyDescent="0.2">
      <c r="A40" s="238"/>
      <c r="B40" s="238"/>
      <c r="C40" s="237"/>
      <c r="D40" s="237"/>
      <c r="E40" s="239"/>
      <c r="F40" s="239"/>
      <c r="G40" s="239"/>
      <c r="H40" s="239"/>
      <c r="I40" s="240"/>
      <c r="J40" s="241"/>
    </row>
    <row r="41" spans="1:10" ht="32.25" customHeight="1" x14ac:dyDescent="0.2">
      <c r="A41" s="238"/>
      <c r="B41" s="238"/>
      <c r="C41" s="237"/>
      <c r="D41" s="237"/>
      <c r="E41" s="239"/>
      <c r="F41" s="239"/>
      <c r="G41" s="239"/>
      <c r="H41" s="239"/>
      <c r="I41" s="240"/>
      <c r="J41" s="241"/>
    </row>
    <row r="42" spans="1:10" ht="32.25" customHeight="1" x14ac:dyDescent="0.2">
      <c r="A42" s="238"/>
      <c r="B42" s="238"/>
      <c r="C42" s="237"/>
      <c r="D42" s="237"/>
      <c r="E42" s="239"/>
      <c r="F42" s="239"/>
      <c r="G42" s="239"/>
      <c r="H42" s="239"/>
      <c r="I42" s="240"/>
      <c r="J42" s="241"/>
    </row>
    <row r="43" spans="1:10" ht="32.25" customHeight="1" x14ac:dyDescent="0.2">
      <c r="A43" s="238"/>
      <c r="B43" s="238"/>
      <c r="C43" s="237"/>
      <c r="D43" s="237"/>
      <c r="E43" s="239"/>
      <c r="F43" s="239"/>
      <c r="G43" s="239"/>
      <c r="H43" s="239"/>
      <c r="I43" s="240"/>
      <c r="J43" s="241"/>
    </row>
    <row r="44" spans="1:10" ht="32.25" customHeight="1" x14ac:dyDescent="0.2">
      <c r="A44" s="238"/>
      <c r="B44" s="238"/>
      <c r="C44" s="237"/>
      <c r="D44" s="237"/>
      <c r="E44" s="239"/>
      <c r="F44" s="239"/>
      <c r="G44" s="239"/>
      <c r="H44" s="239"/>
      <c r="I44" s="240"/>
      <c r="J44" s="241"/>
    </row>
    <row r="45" spans="1:10" x14ac:dyDescent="0.2">
      <c r="A45" s="221"/>
      <c r="B45" s="223"/>
      <c r="C45" s="224"/>
      <c r="D45" s="225"/>
      <c r="E45" s="219"/>
      <c r="F45" s="219"/>
      <c r="G45" s="219"/>
      <c r="H45" s="219"/>
      <c r="I45" s="220"/>
      <c r="J45" s="221"/>
    </row>
    <row r="46" spans="1:10" ht="22.15" customHeight="1" x14ac:dyDescent="0.25">
      <c r="A46" s="35" t="s">
        <v>19</v>
      </c>
      <c r="B46" s="36" t="s">
        <v>20</v>
      </c>
      <c r="C46" s="36" t="s">
        <v>104</v>
      </c>
    </row>
    <row r="47" spans="1:10" ht="15" x14ac:dyDescent="0.25">
      <c r="A47" s="37"/>
      <c r="B47" s="38"/>
      <c r="C47" s="39"/>
    </row>
    <row r="48" spans="1:10" ht="15" x14ac:dyDescent="0.25">
      <c r="A48" s="37" t="s">
        <v>128</v>
      </c>
      <c r="B48" s="38" t="s">
        <v>125</v>
      </c>
      <c r="C48" s="40" t="s">
        <v>116</v>
      </c>
    </row>
    <row r="49" spans="1:3" x14ac:dyDescent="0.2">
      <c r="A49" s="88"/>
      <c r="B49" s="89"/>
      <c r="C49" s="90"/>
    </row>
    <row r="50" spans="1:3" x14ac:dyDescent="0.2">
      <c r="A50" s="88"/>
      <c r="B50" s="89"/>
      <c r="C50" s="90"/>
    </row>
    <row r="51" spans="1:3" x14ac:dyDescent="0.2">
      <c r="A51" s="91"/>
      <c r="B51" s="92"/>
      <c r="C51" s="93"/>
    </row>
    <row r="52" spans="1:3" x14ac:dyDescent="0.2">
      <c r="A52" s="94"/>
      <c r="B52" s="95"/>
      <c r="C52" s="96"/>
    </row>
    <row r="53" spans="1:3" x14ac:dyDescent="0.2">
      <c r="A53" s="97"/>
      <c r="B53" s="98"/>
      <c r="C53" s="96"/>
    </row>
    <row r="54" spans="1:3" x14ac:dyDescent="0.2">
      <c r="A54" s="97"/>
      <c r="B54" s="98"/>
      <c r="C54" s="96"/>
    </row>
    <row r="55" spans="1:3" x14ac:dyDescent="0.2">
      <c r="A55" s="99"/>
      <c r="B55" s="100"/>
      <c r="C55" s="96"/>
    </row>
    <row r="56" spans="1:3" x14ac:dyDescent="0.2">
      <c r="A56" s="94"/>
      <c r="B56" s="101"/>
      <c r="C56" s="96"/>
    </row>
    <row r="57" spans="1:3" x14ac:dyDescent="0.2">
      <c r="A57" s="97"/>
      <c r="B57" s="98"/>
      <c r="C57" s="96"/>
    </row>
    <row r="58" spans="1:3" x14ac:dyDescent="0.2">
      <c r="A58" s="97"/>
      <c r="B58" s="102"/>
      <c r="C58" s="96"/>
    </row>
    <row r="59" spans="1:3" x14ac:dyDescent="0.2">
      <c r="A59" s="99"/>
      <c r="B59" s="103"/>
      <c r="C59" s="96"/>
    </row>
    <row r="60" spans="1:3" x14ac:dyDescent="0.2">
      <c r="A60" s="94"/>
      <c r="B60" s="104"/>
      <c r="C60" s="96"/>
    </row>
    <row r="61" spans="1:3" x14ac:dyDescent="0.2">
      <c r="A61" s="97"/>
      <c r="B61" s="102"/>
      <c r="C61" s="96"/>
    </row>
    <row r="62" spans="1:3" x14ac:dyDescent="0.2">
      <c r="A62" s="97"/>
      <c r="B62" s="96"/>
      <c r="C62" s="96"/>
    </row>
    <row r="63" spans="1:3" x14ac:dyDescent="0.2">
      <c r="A63" s="99"/>
      <c r="B63" s="100"/>
      <c r="C63" s="96"/>
    </row>
    <row r="64" spans="1:3" x14ac:dyDescent="0.2">
      <c r="A64" s="94"/>
      <c r="B64" s="101"/>
      <c r="C64" s="96"/>
    </row>
    <row r="65" spans="1:3" x14ac:dyDescent="0.2">
      <c r="A65" s="97"/>
      <c r="B65" s="98"/>
      <c r="C65" s="96"/>
    </row>
    <row r="66" spans="1:3" x14ac:dyDescent="0.2">
      <c r="A66" s="97"/>
      <c r="B66" s="98"/>
      <c r="C66" s="96"/>
    </row>
    <row r="67" spans="1:3" x14ac:dyDescent="0.2">
      <c r="A67" s="99"/>
      <c r="B67" s="105"/>
      <c r="C67" s="96"/>
    </row>
    <row r="68" spans="1:3" x14ac:dyDescent="0.2">
      <c r="A68" s="94"/>
      <c r="B68" s="101"/>
      <c r="C68" s="96"/>
    </row>
    <row r="69" spans="1:3" x14ac:dyDescent="0.2">
      <c r="A69" s="97"/>
      <c r="B69" s="98"/>
      <c r="C69" s="96"/>
    </row>
    <row r="70" spans="1:3" x14ac:dyDescent="0.2">
      <c r="A70" s="97"/>
      <c r="B70" s="98"/>
      <c r="C70" s="96"/>
    </row>
    <row r="71" spans="1:3" x14ac:dyDescent="0.2">
      <c r="A71" s="99"/>
      <c r="B71" s="105"/>
      <c r="C71" s="96"/>
    </row>
    <row r="72" spans="1:3" x14ac:dyDescent="0.2">
      <c r="A72" s="97"/>
      <c r="B72" s="101"/>
      <c r="C72" s="96"/>
    </row>
    <row r="73" spans="1:3" x14ac:dyDescent="0.2">
      <c r="A73" s="97"/>
      <c r="B73" s="98"/>
      <c r="C73" s="96"/>
    </row>
    <row r="74" spans="1:3" x14ac:dyDescent="0.2">
      <c r="A74" s="97"/>
      <c r="B74" s="98"/>
      <c r="C74" s="96"/>
    </row>
    <row r="75" spans="1:3" x14ac:dyDescent="0.2">
      <c r="A75" s="99"/>
      <c r="B75" s="105"/>
      <c r="C75" s="103"/>
    </row>
  </sheetData>
  <mergeCells count="19">
    <mergeCell ref="B15:I15"/>
    <mergeCell ref="A3:B3"/>
    <mergeCell ref="B4:I4"/>
    <mergeCell ref="B5:B7"/>
    <mergeCell ref="A5:A7"/>
    <mergeCell ref="A8:A10"/>
    <mergeCell ref="B8:B10"/>
    <mergeCell ref="A11:A14"/>
    <mergeCell ref="B11:B14"/>
    <mergeCell ref="A29:A33"/>
    <mergeCell ref="B29:B33"/>
    <mergeCell ref="B19:I19"/>
    <mergeCell ref="B28:I28"/>
    <mergeCell ref="A16:A18"/>
    <mergeCell ref="B16:B18"/>
    <mergeCell ref="A20:A22"/>
    <mergeCell ref="B20:B22"/>
    <mergeCell ref="A23:A27"/>
    <mergeCell ref="B23:B27"/>
  </mergeCells>
  <conditionalFormatting sqref="D45">
    <cfRule type="cellIs" dxfId="0" priority="18" operator="notEqual">
      <formula>0</formula>
    </cfRule>
  </conditionalFormatting>
  <pageMargins left="0.25" right="0.25" top="0.75" bottom="0.75" header="0.3" footer="0.3"/>
  <pageSetup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43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G10" sqref="G10"/>
    </sheetView>
  </sheetViews>
  <sheetFormatPr defaultColWidth="9.140625" defaultRowHeight="12.75" x14ac:dyDescent="0.2"/>
  <cols>
    <col min="1" max="1" width="9.140625" style="108"/>
    <col min="2" max="2" width="8.7109375" style="110" customWidth="1"/>
    <col min="3" max="3" width="43.7109375" style="108" customWidth="1"/>
    <col min="4" max="4" width="16.28515625" style="108" customWidth="1"/>
    <col min="5" max="5" width="14.7109375" style="180" customWidth="1"/>
    <col min="6" max="6" width="14" style="180" customWidth="1"/>
    <col min="7" max="7" width="16.28515625" style="180" customWidth="1"/>
    <col min="8" max="8" width="15" style="180" customWidth="1"/>
    <col min="9" max="9" width="11.28515625" style="180" customWidth="1"/>
    <col min="10" max="10" width="11" style="180" customWidth="1"/>
    <col min="11" max="11" width="9.140625" style="108"/>
    <col min="12" max="12" width="10.85546875" style="108" bestFit="1" customWidth="1"/>
    <col min="13" max="16384" width="9.140625" style="108"/>
  </cols>
  <sheetData>
    <row r="1" spans="1:12" x14ac:dyDescent="0.2">
      <c r="C1" s="109" t="s">
        <v>24</v>
      </c>
      <c r="D1" s="111"/>
      <c r="E1" s="177"/>
    </row>
    <row r="2" spans="1:12" ht="13.5" thickBot="1" x14ac:dyDescent="0.25">
      <c r="A2" s="108" t="s">
        <v>87</v>
      </c>
      <c r="C2" s="109"/>
      <c r="D2" s="111"/>
      <c r="E2" s="177"/>
    </row>
    <row r="3" spans="1:12" x14ac:dyDescent="0.2">
      <c r="A3" s="283" t="s">
        <v>0</v>
      </c>
      <c r="B3" s="285" t="s">
        <v>69</v>
      </c>
      <c r="C3" s="287" t="s">
        <v>70</v>
      </c>
      <c r="D3" s="294" t="s">
        <v>71</v>
      </c>
      <c r="E3" s="294" t="s">
        <v>25</v>
      </c>
      <c r="F3" s="294" t="s">
        <v>72</v>
      </c>
      <c r="G3" s="285" t="s">
        <v>105</v>
      </c>
      <c r="H3" s="287" t="s">
        <v>73</v>
      </c>
      <c r="I3" s="287"/>
      <c r="J3" s="291" t="s">
        <v>74</v>
      </c>
    </row>
    <row r="4" spans="1:12" ht="47.25" customHeight="1" thickBot="1" x14ac:dyDescent="0.25">
      <c r="A4" s="284"/>
      <c r="B4" s="286"/>
      <c r="C4" s="293"/>
      <c r="D4" s="295"/>
      <c r="E4" s="295"/>
      <c r="F4" s="295"/>
      <c r="G4" s="286"/>
      <c r="H4" s="211" t="s">
        <v>75</v>
      </c>
      <c r="I4" s="211" t="s">
        <v>76</v>
      </c>
      <c r="J4" s="292"/>
    </row>
    <row r="5" spans="1:12" ht="36.75" customHeight="1" x14ac:dyDescent="0.2">
      <c r="A5" s="288" t="s">
        <v>95</v>
      </c>
      <c r="B5" s="190">
        <v>1</v>
      </c>
      <c r="C5" s="249" t="s">
        <v>154</v>
      </c>
      <c r="D5" s="184" t="s">
        <v>157</v>
      </c>
      <c r="E5" s="250">
        <v>4000000</v>
      </c>
      <c r="F5" s="189"/>
      <c r="G5" s="188">
        <v>4000000</v>
      </c>
      <c r="H5" s="188">
        <v>0</v>
      </c>
      <c r="I5" s="185">
        <f>H5/G5</f>
        <v>0</v>
      </c>
      <c r="J5" s="186"/>
    </row>
    <row r="6" spans="1:12" ht="27.75" customHeight="1" x14ac:dyDescent="0.2">
      <c r="A6" s="289"/>
      <c r="B6" s="183">
        <v>2</v>
      </c>
      <c r="C6" s="112" t="s">
        <v>156</v>
      </c>
      <c r="D6" s="251" t="s">
        <v>157</v>
      </c>
      <c r="E6" s="178">
        <v>1200000</v>
      </c>
      <c r="F6" s="179"/>
      <c r="G6" s="178">
        <v>1200000</v>
      </c>
      <c r="H6" s="178">
        <v>0</v>
      </c>
      <c r="I6" s="181">
        <f t="shared" ref="I6:I9" si="0">H6/G6</f>
        <v>0</v>
      </c>
      <c r="J6" s="187"/>
    </row>
    <row r="7" spans="1:12" ht="24.75" customHeight="1" x14ac:dyDescent="0.2">
      <c r="A7" s="289"/>
      <c r="B7" s="183">
        <v>3</v>
      </c>
      <c r="C7" s="112" t="s">
        <v>212</v>
      </c>
      <c r="D7" s="113" t="s">
        <v>215</v>
      </c>
      <c r="E7" s="178">
        <v>1200000</v>
      </c>
      <c r="F7" s="179"/>
      <c r="G7" s="178">
        <v>1200000</v>
      </c>
      <c r="H7" s="178">
        <v>0</v>
      </c>
      <c r="I7" s="181">
        <f t="shared" si="0"/>
        <v>0</v>
      </c>
      <c r="J7" s="187"/>
    </row>
    <row r="8" spans="1:12" ht="31.5" customHeight="1" thickBot="1" x14ac:dyDescent="0.25">
      <c r="A8" s="289"/>
      <c r="B8" s="183">
        <v>4</v>
      </c>
      <c r="C8" s="114" t="s">
        <v>213</v>
      </c>
      <c r="D8" s="113" t="s">
        <v>215</v>
      </c>
      <c r="E8" s="178">
        <v>1000000</v>
      </c>
      <c r="F8" s="179"/>
      <c r="G8" s="178">
        <v>1000000</v>
      </c>
      <c r="H8" s="178"/>
      <c r="I8" s="181">
        <f t="shared" si="0"/>
        <v>0</v>
      </c>
      <c r="J8" s="187"/>
    </row>
    <row r="9" spans="1:12" ht="61.5" customHeight="1" x14ac:dyDescent="0.2">
      <c r="A9" s="289"/>
      <c r="B9" s="183"/>
      <c r="C9" s="114" t="s">
        <v>213</v>
      </c>
      <c r="D9" s="184" t="s">
        <v>157</v>
      </c>
      <c r="E9" s="178">
        <v>200000</v>
      </c>
      <c r="F9" s="179"/>
      <c r="G9" s="178">
        <v>200000</v>
      </c>
      <c r="H9" s="178"/>
      <c r="I9" s="181">
        <f t="shared" si="0"/>
        <v>0</v>
      </c>
      <c r="J9" s="187"/>
    </row>
    <row r="10" spans="1:12" ht="48.75" customHeight="1" x14ac:dyDescent="0.2">
      <c r="A10" s="289"/>
      <c r="B10" s="183"/>
      <c r="C10" s="114"/>
      <c r="D10" s="113"/>
      <c r="E10" s="179"/>
      <c r="F10" s="179"/>
      <c r="G10" s="178"/>
      <c r="H10" s="178"/>
      <c r="I10" s="181"/>
      <c r="J10" s="187"/>
    </row>
    <row r="11" spans="1:12" ht="48.75" customHeight="1" thickBot="1" x14ac:dyDescent="0.25">
      <c r="A11" s="289"/>
      <c r="B11" s="183"/>
      <c r="C11" s="114"/>
      <c r="D11" s="113"/>
      <c r="E11" s="179"/>
      <c r="F11" s="179"/>
      <c r="G11" s="178"/>
      <c r="H11" s="178"/>
      <c r="I11" s="181"/>
      <c r="J11" s="187"/>
    </row>
    <row r="12" spans="1:12" ht="48.75" customHeight="1" thickBot="1" x14ac:dyDescent="0.25">
      <c r="A12" s="289"/>
      <c r="B12" s="280" t="s">
        <v>77</v>
      </c>
      <c r="C12" s="281"/>
      <c r="D12" s="282"/>
      <c r="E12" s="246">
        <f>SUM(E5:E11)</f>
        <v>7600000</v>
      </c>
      <c r="F12" s="214"/>
      <c r="G12" s="213">
        <f>SUM(G5:G11)</f>
        <v>7600000</v>
      </c>
      <c r="H12" s="215">
        <f>SUM(H5:H11)</f>
        <v>0</v>
      </c>
      <c r="I12" s="217">
        <f>H12/G12</f>
        <v>0</v>
      </c>
      <c r="J12" s="216"/>
    </row>
    <row r="13" spans="1:12" ht="48.75" customHeight="1" x14ac:dyDescent="0.2">
      <c r="A13" s="289"/>
    </row>
    <row r="14" spans="1:12" ht="48.75" customHeight="1" x14ac:dyDescent="0.25">
      <c r="A14" s="289"/>
      <c r="B14" s="35" t="s">
        <v>19</v>
      </c>
      <c r="C14" s="36" t="s">
        <v>20</v>
      </c>
      <c r="D14" s="36" t="s">
        <v>104</v>
      </c>
    </row>
    <row r="15" spans="1:12" ht="70.5" customHeight="1" thickBot="1" x14ac:dyDescent="0.3">
      <c r="A15" s="290"/>
      <c r="B15" s="37"/>
      <c r="C15" s="38"/>
      <c r="D15" s="39"/>
    </row>
    <row r="16" spans="1:12" ht="24" customHeight="1" thickBot="1" x14ac:dyDescent="0.3">
      <c r="A16" s="212"/>
      <c r="B16" s="37" t="s">
        <v>128</v>
      </c>
      <c r="C16" s="38" t="s">
        <v>125</v>
      </c>
      <c r="D16" s="40" t="s">
        <v>116</v>
      </c>
      <c r="L16" s="136"/>
    </row>
    <row r="17" spans="2:4" x14ac:dyDescent="0.2">
      <c r="B17" s="88"/>
      <c r="C17" s="89"/>
      <c r="D17" s="90"/>
    </row>
    <row r="18" spans="2:4" x14ac:dyDescent="0.2">
      <c r="B18" s="88"/>
      <c r="C18" s="89"/>
      <c r="D18" s="90"/>
    </row>
    <row r="19" spans="2:4" x14ac:dyDescent="0.2">
      <c r="B19" s="91"/>
      <c r="C19" s="92"/>
      <c r="D19" s="93"/>
    </row>
    <row r="20" spans="2:4" x14ac:dyDescent="0.2">
      <c r="B20" s="94"/>
      <c r="C20" s="95"/>
      <c r="D20" s="96"/>
    </row>
    <row r="21" spans="2:4" x14ac:dyDescent="0.2">
      <c r="B21" s="97"/>
      <c r="C21" s="98"/>
      <c r="D21" s="96"/>
    </row>
    <row r="22" spans="2:4" x14ac:dyDescent="0.2">
      <c r="B22" s="97"/>
      <c r="C22" s="98"/>
      <c r="D22" s="96"/>
    </row>
    <row r="23" spans="2:4" x14ac:dyDescent="0.2">
      <c r="B23" s="99"/>
      <c r="C23" s="100"/>
      <c r="D23" s="96"/>
    </row>
    <row r="24" spans="2:4" x14ac:dyDescent="0.2">
      <c r="B24" s="94"/>
      <c r="C24" s="101"/>
      <c r="D24" s="96"/>
    </row>
    <row r="25" spans="2:4" x14ac:dyDescent="0.2">
      <c r="B25" s="97"/>
      <c r="C25" s="98"/>
      <c r="D25" s="96"/>
    </row>
    <row r="26" spans="2:4" x14ac:dyDescent="0.2">
      <c r="B26" s="97"/>
      <c r="C26" s="102"/>
      <c r="D26" s="96"/>
    </row>
    <row r="27" spans="2:4" x14ac:dyDescent="0.2">
      <c r="B27" s="99"/>
      <c r="C27" s="103"/>
      <c r="D27" s="96"/>
    </row>
    <row r="28" spans="2:4" x14ac:dyDescent="0.2">
      <c r="B28" s="94"/>
      <c r="C28" s="104"/>
      <c r="D28" s="96"/>
    </row>
    <row r="29" spans="2:4" x14ac:dyDescent="0.2">
      <c r="B29" s="97"/>
      <c r="C29" s="102"/>
      <c r="D29" s="96"/>
    </row>
    <row r="30" spans="2:4" x14ac:dyDescent="0.2">
      <c r="B30" s="97"/>
      <c r="C30" s="96"/>
      <c r="D30" s="96"/>
    </row>
    <row r="31" spans="2:4" x14ac:dyDescent="0.2">
      <c r="B31" s="99"/>
      <c r="C31" s="100"/>
      <c r="D31" s="96"/>
    </row>
    <row r="32" spans="2:4" x14ac:dyDescent="0.2">
      <c r="B32" s="94"/>
      <c r="C32" s="101"/>
      <c r="D32" s="96"/>
    </row>
    <row r="33" spans="2:4" x14ac:dyDescent="0.2">
      <c r="B33" s="97"/>
      <c r="C33" s="98"/>
      <c r="D33" s="96"/>
    </row>
    <row r="34" spans="2:4" x14ac:dyDescent="0.2">
      <c r="B34" s="97"/>
      <c r="C34" s="98"/>
      <c r="D34" s="96"/>
    </row>
    <row r="35" spans="2:4" x14ac:dyDescent="0.2">
      <c r="B35" s="99"/>
      <c r="C35" s="105"/>
      <c r="D35" s="96"/>
    </row>
    <row r="36" spans="2:4" x14ac:dyDescent="0.2">
      <c r="B36" s="94"/>
      <c r="C36" s="101"/>
      <c r="D36" s="96"/>
    </row>
    <row r="37" spans="2:4" x14ac:dyDescent="0.2">
      <c r="B37" s="97"/>
      <c r="C37" s="98"/>
      <c r="D37" s="96"/>
    </row>
    <row r="38" spans="2:4" x14ac:dyDescent="0.2">
      <c r="B38" s="97"/>
      <c r="C38" s="98"/>
      <c r="D38" s="96"/>
    </row>
    <row r="39" spans="2:4" x14ac:dyDescent="0.2">
      <c r="B39" s="99"/>
      <c r="C39" s="105"/>
      <c r="D39" s="96"/>
    </row>
    <row r="40" spans="2:4" x14ac:dyDescent="0.2">
      <c r="B40" s="97"/>
      <c r="C40" s="101"/>
      <c r="D40" s="96"/>
    </row>
    <row r="41" spans="2:4" x14ac:dyDescent="0.2">
      <c r="B41" s="97"/>
      <c r="C41" s="98"/>
      <c r="D41" s="96"/>
    </row>
    <row r="42" spans="2:4" x14ac:dyDescent="0.2">
      <c r="B42" s="97"/>
      <c r="C42" s="98"/>
      <c r="D42" s="96"/>
    </row>
    <row r="43" spans="2:4" x14ac:dyDescent="0.2">
      <c r="B43" s="99"/>
      <c r="C43" s="105"/>
      <c r="D43" s="103"/>
    </row>
  </sheetData>
  <mergeCells count="11">
    <mergeCell ref="J3:J4"/>
    <mergeCell ref="B3:B4"/>
    <mergeCell ref="C3:C4"/>
    <mergeCell ref="D3:D4"/>
    <mergeCell ref="E3:E4"/>
    <mergeCell ref="F3:F4"/>
    <mergeCell ref="B12:D12"/>
    <mergeCell ref="A3:A4"/>
    <mergeCell ref="G3:G4"/>
    <mergeCell ref="H3:I3"/>
    <mergeCell ref="A5:A15"/>
  </mergeCells>
  <pageMargins left="0.25" right="0.25" top="0.75" bottom="0.75" header="0.3" footer="0.3"/>
  <pageSetup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7"/>
  <sheetViews>
    <sheetView workbookViewId="0">
      <selection activeCell="G28" sqref="G28"/>
    </sheetView>
  </sheetViews>
  <sheetFormatPr defaultRowHeight="15" x14ac:dyDescent="0.25"/>
  <cols>
    <col min="1" max="1" width="4.42578125" customWidth="1"/>
    <col min="2" max="2" width="6.7109375" customWidth="1"/>
    <col min="3" max="3" width="37.85546875" customWidth="1"/>
    <col min="4" max="4" width="15.140625" customWidth="1"/>
    <col min="5" max="5" width="13.42578125" customWidth="1"/>
    <col min="6" max="6" width="13.28515625" customWidth="1"/>
    <col min="7" max="7" width="12.5703125" customWidth="1"/>
    <col min="8" max="8" width="16.28515625" customWidth="1"/>
    <col min="9" max="9" width="6" customWidth="1"/>
    <col min="11" max="11" width="12.28515625" bestFit="1" customWidth="1"/>
  </cols>
  <sheetData>
    <row r="1" spans="1:11" x14ac:dyDescent="0.25">
      <c r="A1" s="197"/>
      <c r="B1" s="197"/>
      <c r="C1" s="197"/>
      <c r="D1" s="197"/>
      <c r="E1" s="197"/>
      <c r="F1" s="197"/>
      <c r="G1" s="197"/>
      <c r="H1" s="197"/>
      <c r="I1" s="197"/>
    </row>
    <row r="2" spans="1:11" x14ac:dyDescent="0.25">
      <c r="A2" s="197"/>
      <c r="B2" s="296" t="s">
        <v>31</v>
      </c>
      <c r="C2" s="296"/>
      <c r="D2" s="297"/>
      <c r="E2" s="297"/>
      <c r="F2" s="297"/>
      <c r="G2" s="297"/>
      <c r="H2" s="296"/>
      <c r="I2" s="197"/>
    </row>
    <row r="3" spans="1:11" x14ac:dyDescent="0.25">
      <c r="A3" s="197"/>
      <c r="B3" s="296"/>
      <c r="C3" s="296"/>
      <c r="D3" s="198"/>
      <c r="E3" s="198"/>
      <c r="F3" s="198"/>
      <c r="G3" s="198"/>
      <c r="H3" s="296"/>
      <c r="I3" s="197"/>
    </row>
    <row r="4" spans="1:11" x14ac:dyDescent="0.25">
      <c r="A4" s="197"/>
      <c r="B4" s="199">
        <v>1</v>
      </c>
      <c r="C4" s="199"/>
      <c r="D4" s="200"/>
      <c r="E4" s="200"/>
      <c r="F4" s="199"/>
      <c r="G4" s="199"/>
      <c r="H4" s="201"/>
      <c r="I4" s="197"/>
      <c r="K4" s="191"/>
    </row>
    <row r="5" spans="1:11" x14ac:dyDescent="0.25">
      <c r="A5" s="197"/>
      <c r="B5" s="199">
        <v>2</v>
      </c>
      <c r="C5" s="199"/>
      <c r="D5" s="199"/>
      <c r="E5" s="199"/>
      <c r="F5" s="200"/>
      <c r="G5" s="200"/>
      <c r="H5" s="201"/>
      <c r="I5" s="197"/>
    </row>
    <row r="6" spans="1:11" x14ac:dyDescent="0.25">
      <c r="A6" s="197"/>
      <c r="B6" s="199">
        <v>3</v>
      </c>
      <c r="C6" s="199"/>
      <c r="D6" s="200"/>
      <c r="E6" s="200"/>
      <c r="F6" s="199"/>
      <c r="G6" s="199"/>
      <c r="H6" s="201"/>
      <c r="I6" s="197"/>
    </row>
    <row r="7" spans="1:11" x14ac:dyDescent="0.25">
      <c r="A7" s="197"/>
      <c r="B7" s="199">
        <v>4</v>
      </c>
      <c r="C7" s="199"/>
      <c r="D7" s="200"/>
      <c r="E7" s="200"/>
      <c r="F7" s="199"/>
      <c r="G7" s="199"/>
      <c r="H7" s="201"/>
      <c r="I7" s="197"/>
    </row>
    <row r="8" spans="1:11" x14ac:dyDescent="0.25">
      <c r="A8" s="197"/>
      <c r="B8" s="199">
        <v>5</v>
      </c>
      <c r="C8" s="199"/>
      <c r="D8" s="199"/>
      <c r="E8" s="200"/>
      <c r="F8" s="200"/>
      <c r="G8" s="199"/>
      <c r="H8" s="201"/>
      <c r="I8" s="197"/>
    </row>
    <row r="9" spans="1:11" x14ac:dyDescent="0.25">
      <c r="A9" s="197"/>
      <c r="B9" s="199">
        <v>6</v>
      </c>
      <c r="C9" s="199"/>
      <c r="D9" s="199"/>
      <c r="E9" s="200"/>
      <c r="F9" s="200"/>
      <c r="G9" s="199"/>
      <c r="H9" s="201"/>
      <c r="I9" s="197"/>
    </row>
    <row r="10" spans="1:11" x14ac:dyDescent="0.25">
      <c r="A10" s="197"/>
      <c r="B10" s="199">
        <v>7</v>
      </c>
      <c r="C10" s="202"/>
      <c r="D10" s="200"/>
      <c r="E10" s="199"/>
      <c r="F10" s="200"/>
      <c r="G10" s="200"/>
      <c r="H10" s="201"/>
      <c r="I10" s="197"/>
    </row>
    <row r="11" spans="1:11" x14ac:dyDescent="0.25">
      <c r="A11" s="197"/>
      <c r="B11" s="199"/>
      <c r="C11" s="203"/>
      <c r="D11" s="204"/>
      <c r="E11" s="204"/>
      <c r="F11" s="204"/>
      <c r="G11" s="204"/>
      <c r="H11" s="205"/>
      <c r="I11" s="197"/>
    </row>
    <row r="12" spans="1:11" x14ac:dyDescent="0.25">
      <c r="A12" s="197"/>
      <c r="B12" s="197"/>
      <c r="C12" s="197"/>
      <c r="D12" s="197"/>
      <c r="E12" s="197"/>
      <c r="F12" s="197"/>
      <c r="G12" s="197"/>
      <c r="H12" s="197"/>
      <c r="I12" s="197"/>
    </row>
    <row r="14" spans="1:11" ht="21" customHeight="1" x14ac:dyDescent="0.25">
      <c r="E14" s="191"/>
      <c r="G14" t="s">
        <v>88</v>
      </c>
      <c r="H14" s="191">
        <f>E11+G11</f>
        <v>0</v>
      </c>
    </row>
    <row r="15" spans="1:11" x14ac:dyDescent="0.25">
      <c r="H15" s="206" t="e">
        <f>H14/H11</f>
        <v>#DIV/0!</v>
      </c>
    </row>
    <row r="16" spans="1:11" x14ac:dyDescent="0.25">
      <c r="G16" t="s">
        <v>89</v>
      </c>
      <c r="H16" s="191">
        <f>D11+F11</f>
        <v>0</v>
      </c>
    </row>
    <row r="17" spans="8:8" x14ac:dyDescent="0.25">
      <c r="H17" s="206" t="e">
        <f>H16/H11</f>
        <v>#DIV/0!</v>
      </c>
    </row>
  </sheetData>
  <mergeCells count="5">
    <mergeCell ref="B2:B3"/>
    <mergeCell ref="C2:C3"/>
    <mergeCell ref="D2:E2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Aneksi 1</vt:lpstr>
      <vt:lpstr>Aneksi 2</vt:lpstr>
      <vt:lpstr>Anek 2.1</vt:lpstr>
      <vt:lpstr>Aneksi 2.2</vt:lpstr>
      <vt:lpstr>Aneksi 3</vt:lpstr>
      <vt:lpstr>Aneksi 4</vt:lpstr>
      <vt:lpstr>Aneksi 5</vt:lpstr>
      <vt:lpstr>Te ardhurat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αρτα</dc:creator>
  <cp:lastModifiedBy>Windows User</cp:lastModifiedBy>
  <cp:lastPrinted>2024-02-19T08:02:03Z</cp:lastPrinted>
  <dcterms:created xsi:type="dcterms:W3CDTF">2018-10-14T09:26:21Z</dcterms:created>
  <dcterms:modified xsi:type="dcterms:W3CDTF">2024-10-12T10:48:18Z</dcterms:modified>
</cp:coreProperties>
</file>