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ETOR 2024\"/>
    </mc:Choice>
  </mc:AlternateContent>
  <bookViews>
    <workbookView xWindow="0" yWindow="0" windowWidth="24000" windowHeight="9735" activeTab="1"/>
  </bookViews>
  <sheets>
    <sheet name="Aneksi 1" sheetId="1" r:id="rId1"/>
    <sheet name="Aneksi 2" sheetId="2" r:id="rId2"/>
    <sheet name="Anek 2.1" sheetId="12" r:id="rId3"/>
    <sheet name="Aneksi 2.2" sheetId="11" r:id="rId4"/>
    <sheet name="Aneksi 3" sheetId="3" r:id="rId5"/>
    <sheet name="Aneksi 4" sheetId="4" r:id="rId6"/>
    <sheet name="Aneksi 5" sheetId="6" r:id="rId7"/>
  </sheets>
  <definedNames>
    <definedName name="_xlnm._FilterDatabase" localSheetId="3" hidden="1">'Aneksi 2.2'!$A$6:$R$38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F27" i="11" l="1"/>
  <c r="E15" i="3" l="1"/>
  <c r="E21" i="3"/>
  <c r="H21" i="3" l="1"/>
  <c r="K21" i="3"/>
  <c r="L11" i="3"/>
  <c r="K15" i="3"/>
  <c r="H15" i="3"/>
  <c r="H6" i="3"/>
  <c r="I14" i="3"/>
  <c r="I7" i="6" l="1"/>
  <c r="F19" i="6"/>
  <c r="G19" i="6"/>
  <c r="H19" i="6"/>
  <c r="E19" i="6"/>
  <c r="I5" i="6" l="1"/>
  <c r="I6" i="6"/>
  <c r="O11" i="3" l="1"/>
  <c r="O12" i="3"/>
  <c r="O13" i="3"/>
  <c r="O14" i="3"/>
  <c r="O15" i="3"/>
  <c r="O16" i="3"/>
  <c r="O17" i="3"/>
  <c r="O18" i="3"/>
  <c r="O19" i="3"/>
  <c r="O20" i="3"/>
  <c r="H24" i="4"/>
  <c r="H23" i="4"/>
  <c r="H21" i="4"/>
  <c r="H20" i="4"/>
  <c r="H19" i="4"/>
  <c r="I19" i="4" s="1"/>
  <c r="H18" i="4"/>
  <c r="H16" i="4"/>
  <c r="H15" i="4"/>
  <c r="H14" i="4"/>
  <c r="G16" i="4"/>
  <c r="G15" i="4"/>
  <c r="G14" i="4"/>
  <c r="H12" i="4"/>
  <c r="H11" i="4"/>
  <c r="H10" i="4"/>
  <c r="H9" i="4"/>
  <c r="H8" i="4"/>
  <c r="H7" i="4"/>
  <c r="H6" i="4"/>
  <c r="H5" i="4"/>
  <c r="G24" i="4"/>
  <c r="G23" i="4"/>
  <c r="G21" i="4"/>
  <c r="G20" i="4"/>
  <c r="G19" i="4"/>
  <c r="G18" i="4"/>
  <c r="G12" i="4"/>
  <c r="G11" i="4"/>
  <c r="G10" i="4"/>
  <c r="G9" i="4"/>
  <c r="G8" i="4"/>
  <c r="I8" i="4" s="1"/>
  <c r="G7" i="4"/>
  <c r="G6" i="4"/>
  <c r="G5" i="4"/>
  <c r="F24" i="4"/>
  <c r="F23" i="4"/>
  <c r="F21" i="4"/>
  <c r="F20" i="4"/>
  <c r="F19" i="4"/>
  <c r="F18" i="4"/>
  <c r="F16" i="4"/>
  <c r="F15" i="4"/>
  <c r="F14" i="4"/>
  <c r="E14" i="4"/>
  <c r="F12" i="4"/>
  <c r="F11" i="4"/>
  <c r="F10" i="4"/>
  <c r="F9" i="4"/>
  <c r="F8" i="4"/>
  <c r="F7" i="4"/>
  <c r="F6" i="4"/>
  <c r="F5" i="4"/>
  <c r="E24" i="4"/>
  <c r="E23" i="4"/>
  <c r="E21" i="4"/>
  <c r="E20" i="4"/>
  <c r="E19" i="4"/>
  <c r="E18" i="4"/>
  <c r="E16" i="4"/>
  <c r="E15" i="4"/>
  <c r="E12" i="4"/>
  <c r="E11" i="4"/>
  <c r="E10" i="4"/>
  <c r="E9" i="4"/>
  <c r="E8" i="4"/>
  <c r="E7" i="4"/>
  <c r="E6" i="4"/>
  <c r="E5" i="4"/>
  <c r="F20" i="3"/>
  <c r="F19" i="3"/>
  <c r="F16" i="3"/>
  <c r="F15" i="3"/>
  <c r="F14" i="3"/>
  <c r="F4" i="3"/>
  <c r="G41" i="2"/>
  <c r="G42" i="2"/>
  <c r="G43" i="2"/>
  <c r="G44" i="2"/>
  <c r="G45" i="2"/>
  <c r="G46" i="2"/>
  <c r="G47" i="2"/>
  <c r="G48" i="2"/>
  <c r="G49" i="2"/>
  <c r="G40" i="2"/>
  <c r="G30" i="2"/>
  <c r="G31" i="2"/>
  <c r="G32" i="2"/>
  <c r="G33" i="2"/>
  <c r="G34" i="2"/>
  <c r="G35" i="2"/>
  <c r="G36" i="2"/>
  <c r="G37" i="2"/>
  <c r="G38" i="2"/>
  <c r="G29" i="2"/>
  <c r="G19" i="2"/>
  <c r="G20" i="2"/>
  <c r="G21" i="2"/>
  <c r="G22" i="2"/>
  <c r="G23" i="2"/>
  <c r="G24" i="2"/>
  <c r="G25" i="2"/>
  <c r="G26" i="2"/>
  <c r="G27" i="2"/>
  <c r="G18" i="2"/>
  <c r="G8" i="2"/>
  <c r="G9" i="2"/>
  <c r="G10" i="2"/>
  <c r="G11" i="2"/>
  <c r="G12" i="2"/>
  <c r="G13" i="2"/>
  <c r="G14" i="2"/>
  <c r="G15" i="2"/>
  <c r="G16" i="2"/>
  <c r="G7" i="2"/>
  <c r="H27" i="11"/>
  <c r="I12" i="4" l="1"/>
  <c r="I7" i="4"/>
  <c r="I9" i="4"/>
  <c r="I15" i="4"/>
  <c r="I10" i="4"/>
  <c r="I16" i="4"/>
  <c r="I11" i="4"/>
  <c r="I18" i="4"/>
  <c r="I6" i="4"/>
  <c r="R7" i="11"/>
  <c r="C6" i="12" l="1"/>
  <c r="C7" i="12"/>
  <c r="C8" i="12"/>
  <c r="C9" i="12"/>
  <c r="C10" i="12"/>
  <c r="C11" i="12"/>
  <c r="C12" i="12"/>
  <c r="C13" i="12"/>
  <c r="C14" i="12"/>
  <c r="C5" i="12"/>
  <c r="J41" i="2" l="1"/>
  <c r="J46" i="2"/>
  <c r="J40" i="2"/>
  <c r="J30" i="2"/>
  <c r="J31" i="2"/>
  <c r="J38" i="2"/>
  <c r="J29" i="2"/>
  <c r="J19" i="2"/>
  <c r="J20" i="2"/>
  <c r="J27" i="2"/>
  <c r="J18" i="2"/>
  <c r="J8" i="2"/>
  <c r="J9" i="2"/>
  <c r="J13" i="2"/>
  <c r="J15" i="2"/>
  <c r="J16" i="2"/>
  <c r="J7" i="2"/>
  <c r="F6" i="12"/>
  <c r="G6" i="12"/>
  <c r="H6" i="12"/>
  <c r="F7" i="12"/>
  <c r="G7" i="12"/>
  <c r="H7" i="12"/>
  <c r="F8" i="12"/>
  <c r="G8" i="12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5" i="12"/>
  <c r="G5" i="12"/>
  <c r="H5" i="12"/>
  <c r="E6" i="12"/>
  <c r="E7" i="12"/>
  <c r="E8" i="12"/>
  <c r="E9" i="12"/>
  <c r="E10" i="12"/>
  <c r="E11" i="12"/>
  <c r="E12" i="12"/>
  <c r="E13" i="12"/>
  <c r="E14" i="12"/>
  <c r="E5" i="12"/>
  <c r="D6" i="12"/>
  <c r="D7" i="12"/>
  <c r="D8" i="12"/>
  <c r="D9" i="12"/>
  <c r="D10" i="12"/>
  <c r="D11" i="12"/>
  <c r="D12" i="12"/>
  <c r="D13" i="12"/>
  <c r="D14" i="12"/>
  <c r="D5" i="12"/>
  <c r="I41" i="2"/>
  <c r="I42" i="2"/>
  <c r="I43" i="2"/>
  <c r="I44" i="2"/>
  <c r="I45" i="2"/>
  <c r="I46" i="2"/>
  <c r="I47" i="2"/>
  <c r="I48" i="2"/>
  <c r="I49" i="2"/>
  <c r="I40" i="2"/>
  <c r="I30" i="2"/>
  <c r="I31" i="2"/>
  <c r="I32" i="2"/>
  <c r="I33" i="2"/>
  <c r="I34" i="2"/>
  <c r="I35" i="2"/>
  <c r="I36" i="2"/>
  <c r="I37" i="2"/>
  <c r="I38" i="2"/>
  <c r="I29" i="2"/>
  <c r="I19" i="2"/>
  <c r="I20" i="2"/>
  <c r="I21" i="2"/>
  <c r="I22" i="2"/>
  <c r="I23" i="2"/>
  <c r="I24" i="2"/>
  <c r="I25" i="2"/>
  <c r="I12" i="12" s="1"/>
  <c r="I26" i="2"/>
  <c r="I13" i="12" s="1"/>
  <c r="I27" i="2"/>
  <c r="I18" i="2"/>
  <c r="I8" i="2"/>
  <c r="I9" i="2"/>
  <c r="I10" i="2"/>
  <c r="I11" i="2"/>
  <c r="I12" i="2"/>
  <c r="I13" i="2"/>
  <c r="I14" i="2"/>
  <c r="I15" i="2"/>
  <c r="I16" i="2"/>
  <c r="I7" i="2"/>
  <c r="J14" i="12" l="1"/>
  <c r="J13" i="12"/>
  <c r="J11" i="12"/>
  <c r="J7" i="12"/>
  <c r="J6" i="12"/>
  <c r="J5" i="12"/>
  <c r="I10" i="12"/>
  <c r="I9" i="12"/>
  <c r="I14" i="12"/>
  <c r="I11" i="12"/>
  <c r="I8" i="12"/>
  <c r="I7" i="12"/>
  <c r="I6" i="12"/>
  <c r="I5" i="12"/>
  <c r="R12" i="11" l="1"/>
  <c r="R10" i="11"/>
  <c r="R8" i="11"/>
  <c r="R20" i="11"/>
  <c r="R29" i="11"/>
  <c r="R27" i="11"/>
  <c r="R19" i="11"/>
  <c r="R9" i="11"/>
  <c r="R11" i="11"/>
  <c r="R13" i="11"/>
  <c r="R14" i="11"/>
  <c r="R15" i="11"/>
  <c r="R16" i="11"/>
  <c r="R17" i="11"/>
  <c r="R18" i="11"/>
  <c r="R21" i="11"/>
  <c r="R22" i="11"/>
  <c r="R23" i="11"/>
  <c r="R24" i="11"/>
  <c r="R25" i="11"/>
  <c r="R26" i="11"/>
  <c r="R28" i="11"/>
  <c r="R30" i="11"/>
  <c r="R31" i="11"/>
  <c r="R32" i="11"/>
  <c r="R33" i="11"/>
  <c r="R34" i="11"/>
  <c r="R35" i="11"/>
  <c r="R36" i="11"/>
  <c r="R37" i="11"/>
  <c r="R38" i="11" l="1"/>
  <c r="Q21" i="11" l="1"/>
  <c r="Q34" i="11"/>
  <c r="Q18" i="11"/>
  <c r="Q33" i="11"/>
  <c r="Q17" i="11"/>
  <c r="Q16" i="11"/>
  <c r="Q26" i="11"/>
  <c r="Q15" i="11"/>
  <c r="Q9" i="11"/>
  <c r="F38" i="11"/>
  <c r="G38" i="11"/>
  <c r="H38" i="11"/>
  <c r="I38" i="11"/>
  <c r="J38" i="11"/>
  <c r="K38" i="11"/>
  <c r="L38" i="11"/>
  <c r="N38" i="11"/>
  <c r="P38" i="11"/>
  <c r="E38" i="11"/>
  <c r="Q32" i="11"/>
  <c r="Q28" i="11"/>
  <c r="Q25" i="11"/>
  <c r="Q14" i="11"/>
  <c r="Q31" i="11"/>
  <c r="Q24" i="11"/>
  <c r="Q36" i="11"/>
  <c r="Q37" i="11"/>
  <c r="Q30" i="11"/>
  <c r="Q23" i="11"/>
  <c r="Q11" i="11"/>
  <c r="Q13" i="11"/>
  <c r="Q20" i="11"/>
  <c r="Q8" i="11"/>
  <c r="Q29" i="11"/>
  <c r="Q22" i="11"/>
  <c r="Q10" i="11"/>
  <c r="Q12" i="11"/>
  <c r="O38" i="11" l="1"/>
  <c r="M38" i="11"/>
  <c r="Q35" i="11"/>
  <c r="Q19" i="11"/>
  <c r="Q7" i="11"/>
  <c r="Q27" i="11"/>
  <c r="Q38" i="11" l="1"/>
  <c r="Q41" i="11" s="1"/>
  <c r="O4" i="3" l="1"/>
  <c r="I8" i="6" l="1"/>
  <c r="I9" i="6"/>
  <c r="I10" i="6"/>
  <c r="I11" i="6"/>
  <c r="I12" i="6"/>
  <c r="I13" i="6"/>
  <c r="I14" i="6"/>
  <c r="I15" i="6"/>
  <c r="I16" i="6"/>
  <c r="I17" i="6"/>
  <c r="I18" i="6"/>
  <c r="I19" i="6" l="1"/>
  <c r="H15" i="12" l="1"/>
  <c r="F15" i="12"/>
  <c r="E15" i="12"/>
  <c r="D15" i="12"/>
  <c r="C15" i="12"/>
  <c r="G15" i="12"/>
  <c r="J15" i="12" l="1"/>
  <c r="I15" i="12"/>
  <c r="L16" i="3" l="1"/>
  <c r="L15" i="3"/>
  <c r="R15" i="3" l="1"/>
  <c r="R16" i="3"/>
  <c r="I21" i="4"/>
  <c r="I20" i="4"/>
  <c r="I14" i="4"/>
  <c r="I5" i="4"/>
  <c r="P20" i="3"/>
  <c r="L20" i="3"/>
  <c r="R20" i="3" s="1"/>
  <c r="I20" i="3"/>
  <c r="Q20" i="3" s="1"/>
  <c r="P19" i="3"/>
  <c r="L19" i="3"/>
  <c r="I19" i="3"/>
  <c r="L18" i="3"/>
  <c r="I18" i="3"/>
  <c r="F18" i="3"/>
  <c r="L17" i="3"/>
  <c r="I17" i="3"/>
  <c r="F17" i="3"/>
  <c r="I15" i="3"/>
  <c r="L13" i="3"/>
  <c r="I13" i="3"/>
  <c r="F13" i="3"/>
  <c r="R12" i="3"/>
  <c r="I12" i="3"/>
  <c r="Q12" i="3" s="1"/>
  <c r="F12" i="3"/>
  <c r="P12" i="3" s="1"/>
  <c r="I11" i="3"/>
  <c r="F11" i="3"/>
  <c r="P11" i="3" s="1"/>
  <c r="O10" i="3"/>
  <c r="L10" i="3"/>
  <c r="I10" i="3"/>
  <c r="F10" i="3"/>
  <c r="O9" i="3"/>
  <c r="L9" i="3"/>
  <c r="I9" i="3"/>
  <c r="F9" i="3"/>
  <c r="O8" i="3"/>
  <c r="L8" i="3"/>
  <c r="I8" i="3"/>
  <c r="F8" i="3"/>
  <c r="O7" i="3"/>
  <c r="L7" i="3"/>
  <c r="I7" i="3"/>
  <c r="F7" i="3"/>
  <c r="P7" i="3" s="1"/>
  <c r="O6" i="3"/>
  <c r="L6" i="3"/>
  <c r="I6" i="3"/>
  <c r="F6" i="3"/>
  <c r="O5" i="3"/>
  <c r="L5" i="3"/>
  <c r="I5" i="3"/>
  <c r="L4" i="3"/>
  <c r="I4" i="3"/>
  <c r="Q11" i="3" l="1"/>
  <c r="R11" i="3"/>
  <c r="Q15" i="3"/>
  <c r="R8" i="3"/>
  <c r="Q9" i="3"/>
  <c r="P4" i="3"/>
  <c r="Q13" i="3"/>
  <c r="P18" i="3"/>
  <c r="P8" i="3"/>
  <c r="Q4" i="3"/>
  <c r="R6" i="3"/>
  <c r="R10" i="3"/>
  <c r="P14" i="3"/>
  <c r="R7" i="3"/>
  <c r="Q17" i="3"/>
  <c r="Q7" i="3"/>
  <c r="I23" i="4"/>
  <c r="I24" i="4"/>
  <c r="Q14" i="3"/>
  <c r="R14" i="3"/>
  <c r="R13" i="3"/>
  <c r="R17" i="3"/>
  <c r="P13" i="3"/>
  <c r="R9" i="3"/>
  <c r="Q8" i="3"/>
  <c r="R5" i="3"/>
  <c r="R4" i="3"/>
  <c r="Q18" i="3"/>
  <c r="Q19" i="3"/>
  <c r="R18" i="3"/>
  <c r="R19" i="3"/>
  <c r="P6" i="3"/>
  <c r="P5" i="3"/>
  <c r="Q6" i="3"/>
  <c r="P10" i="3"/>
  <c r="Q5" i="3"/>
  <c r="P9" i="3"/>
  <c r="Q10" i="3"/>
  <c r="P17" i="3"/>
  <c r="F28" i="2" l="1"/>
  <c r="F17" i="2"/>
  <c r="G39" i="2" l="1"/>
  <c r="G28" i="2" l="1"/>
  <c r="D50" i="2"/>
  <c r="G17" i="2"/>
  <c r="G50" i="2"/>
  <c r="G51" i="2" l="1"/>
  <c r="H6" i="1" l="1"/>
  <c r="H39" i="2"/>
  <c r="J39" i="2" s="1"/>
  <c r="D39" i="2"/>
  <c r="E39" i="2"/>
  <c r="F39" i="2"/>
  <c r="F51" i="2" s="1"/>
  <c r="G6" i="1" s="1"/>
  <c r="G10" i="1" s="1"/>
  <c r="D28" i="2"/>
  <c r="E28" i="2"/>
  <c r="H28" i="2"/>
  <c r="J28" i="2" s="1"/>
  <c r="D17" i="2"/>
  <c r="E17" i="2"/>
  <c r="E51" i="2" s="1"/>
  <c r="F6" i="1" s="1"/>
  <c r="F10" i="1" s="1"/>
  <c r="H17" i="2"/>
  <c r="J17" i="2" s="1"/>
  <c r="H50" i="2"/>
  <c r="J50" i="2" s="1"/>
  <c r="F50" i="2"/>
  <c r="E50" i="2"/>
  <c r="C50" i="2"/>
  <c r="C9" i="1" s="1"/>
  <c r="D51" i="2" l="1"/>
  <c r="E6" i="1" s="1"/>
  <c r="E10" i="1" s="1"/>
  <c r="H51" i="2"/>
  <c r="H10" i="1"/>
  <c r="I50" i="2"/>
  <c r="I6" i="1" l="1"/>
  <c r="I10" i="1" s="1"/>
  <c r="K10" i="1" s="1"/>
  <c r="J51" i="2"/>
  <c r="K6" i="1" s="1"/>
  <c r="C28" i="2"/>
  <c r="C7" i="1" s="1"/>
  <c r="C17" i="2"/>
  <c r="C39" i="2"/>
  <c r="C8" i="1" s="1"/>
  <c r="C51" i="2" l="1"/>
  <c r="C6" i="1"/>
  <c r="C10" i="1" s="1"/>
  <c r="I39" i="2"/>
  <c r="I17" i="2"/>
  <c r="I28" i="2"/>
  <c r="I51" i="2" l="1"/>
  <c r="J6" i="1" s="1"/>
  <c r="J10" i="1" s="1"/>
</calcChain>
</file>

<file path=xl/sharedStrings.xml><?xml version="1.0" encoding="utf-8"?>
<sst xmlns="http://schemas.openxmlformats.org/spreadsheetml/2006/main" count="518" uniqueCount="258">
  <si>
    <t>Programet</t>
  </si>
  <si>
    <t>Titulli</t>
  </si>
  <si>
    <t>Emertimi</t>
  </si>
  <si>
    <t>Buxheti Vjetor</t>
  </si>
  <si>
    <t>Diferenca</t>
  </si>
  <si>
    <t>Nen-Totali</t>
  </si>
  <si>
    <t>Paga</t>
  </si>
  <si>
    <t>Sigurime Shoqerore</t>
  </si>
  <si>
    <t>Spenzime operative</t>
  </si>
  <si>
    <t>Subvecione</t>
  </si>
  <si>
    <t>Transferta korente te brendshme</t>
  </si>
  <si>
    <t>Transferta korente te huaja</t>
  </si>
  <si>
    <t>Trans.Buxh.Fam.dhe Individ</t>
  </si>
  <si>
    <t>TOTALI I SHPENZIMEVE</t>
  </si>
  <si>
    <t>Buxheti vjetor i rishikuar</t>
  </si>
  <si>
    <t>Programi</t>
  </si>
  <si>
    <t>DEMP</t>
  </si>
  <si>
    <t>K R Y E T A R</t>
  </si>
  <si>
    <t>Komente</t>
  </si>
  <si>
    <t xml:space="preserve"> </t>
  </si>
  <si>
    <t>Projektet me financim te brendshem ( ne 000/leke)</t>
  </si>
  <si>
    <t>Vlera e plote e projektit</t>
  </si>
  <si>
    <t>Realizimi në %</t>
  </si>
  <si>
    <t>Artikulli</t>
  </si>
  <si>
    <t>Funksionet</t>
  </si>
  <si>
    <t>Funksioni 10140</t>
  </si>
  <si>
    <t>Funksioni 10430</t>
  </si>
  <si>
    <t>Nr</t>
  </si>
  <si>
    <t>TOTAL</t>
  </si>
  <si>
    <t>Produkti</t>
  </si>
  <si>
    <t>V043AAD</t>
  </si>
  <si>
    <t>V014AAB</t>
  </si>
  <si>
    <t>V912AAB</t>
  </si>
  <si>
    <t>Objekte të Arsimit Bazë të mirëmbajtura</t>
  </si>
  <si>
    <t>V923AAB</t>
  </si>
  <si>
    <t>V912AAF</t>
  </si>
  <si>
    <t>V912AAD</t>
  </si>
  <si>
    <t>V912AAE</t>
  </si>
  <si>
    <t>V923AAF</t>
  </si>
  <si>
    <t>V912AAA</t>
  </si>
  <si>
    <t>V923AAA</t>
  </si>
  <si>
    <t xml:space="preserve">Plan 600 </t>
  </si>
  <si>
    <t xml:space="preserve">Fakt 600  </t>
  </si>
  <si>
    <t xml:space="preserve">Plan 601        </t>
  </si>
  <si>
    <t xml:space="preserve">Fakt 601  </t>
  </si>
  <si>
    <t>Plan 602</t>
  </si>
  <si>
    <t xml:space="preserve">Fakt 602             </t>
  </si>
  <si>
    <t xml:space="preserve">Plan 606 </t>
  </si>
  <si>
    <t xml:space="preserve">Fakt 606 </t>
  </si>
  <si>
    <t xml:space="preserve">Plan 231 </t>
  </si>
  <si>
    <t xml:space="preserve">Fakt 231 </t>
  </si>
  <si>
    <t xml:space="preserve">Total Plan                   </t>
  </si>
  <si>
    <t xml:space="preserve">Total Fakt              </t>
  </si>
  <si>
    <t>I</t>
  </si>
  <si>
    <t>II</t>
  </si>
  <si>
    <t>III</t>
  </si>
  <si>
    <t>IV</t>
  </si>
  <si>
    <t>Luhatjet ne Kosto per Njesi</t>
  </si>
  <si>
    <t>Kodi</t>
  </si>
  <si>
    <t>Njesia matese</t>
  </si>
  <si>
    <t>V=IV-I</t>
  </si>
  <si>
    <t>V=IV-II</t>
  </si>
  <si>
    <t>V=IV-III</t>
  </si>
  <si>
    <t>numër</t>
  </si>
  <si>
    <t>Objektivat e politikes</t>
  </si>
  <si>
    <t>Kodi I treguesve te Performances/Produktit</t>
  </si>
  <si>
    <t>Emertimi i treguesve te Performances/Produktit</t>
  </si>
  <si>
    <t>Realizimi ne % i Treguesve te performances</t>
  </si>
  <si>
    <t>Emertimi I Investimit</t>
  </si>
  <si>
    <t>Burimi I financimit</t>
  </si>
  <si>
    <t xml:space="preserve">Vlera e Prokurimit </t>
  </si>
  <si>
    <t>Realizimi Progresiv</t>
  </si>
  <si>
    <t>Koha e fillimit Perfundimit</t>
  </si>
  <si>
    <t xml:space="preserve">Vlera </t>
  </si>
  <si>
    <t>%</t>
  </si>
  <si>
    <t>Total</t>
  </si>
  <si>
    <t>Fondi kontigjenc dhe rezervë</t>
  </si>
  <si>
    <t>Investime të patrupëzuara</t>
  </si>
  <si>
    <t>Investime të trupëzuara</t>
  </si>
  <si>
    <t>Fondi kontigjencës</t>
  </si>
  <si>
    <t>Emërtimi produktit</t>
  </si>
  <si>
    <t>Programet sipas metodologjisë së re të buxhetimit</t>
  </si>
  <si>
    <t>Qëllimi 2</t>
  </si>
  <si>
    <t>Objektivi 2.1</t>
  </si>
  <si>
    <t>Qëllimi 1</t>
  </si>
  <si>
    <t>Objektivi 2.2</t>
  </si>
  <si>
    <t>Aneksi 3. Raporti Permbledhes I realizimit te treguesve te performances/produkteve te programit.</t>
  </si>
  <si>
    <t>Aneksi 4. "Raporti i realizimit të objektivave të politikës së programit.</t>
  </si>
  <si>
    <t>Sasia faktike 2023 (12-mujor)</t>
  </si>
  <si>
    <t>Shpenzimet faktike 2023 (12-mujor)</t>
  </si>
  <si>
    <t>Kosto per njesi  fakt 2023 (12-mujor)</t>
  </si>
  <si>
    <t>Objektivi 1.3</t>
  </si>
  <si>
    <t>Objektivi 1.1</t>
  </si>
  <si>
    <t>Emertimmi i treguesit te performances</t>
  </si>
  <si>
    <t>AC102</t>
  </si>
  <si>
    <t>09120</t>
  </si>
  <si>
    <t>09230</t>
  </si>
  <si>
    <t>AC 102</t>
  </si>
  <si>
    <t>Klodiana Hoxha</t>
  </si>
  <si>
    <t>Enkeleda Malo</t>
  </si>
  <si>
    <t>Sherbime mbeshtetese te stafit te Arsimit Baze</t>
  </si>
  <si>
    <t>Fëmijë qe ndjekin kopështin</t>
  </si>
  <si>
    <t>V912AAK</t>
  </si>
  <si>
    <t>Objekte te arsimit baze dhe parashkollor te rikonstruktuara</t>
  </si>
  <si>
    <t>Objekte të Arsimit mesem  të mirëmbajtura dhe funksionale</t>
  </si>
  <si>
    <t>Nxënës të akomoduar ne konvikt</t>
  </si>
  <si>
    <t>V923AAG</t>
  </si>
  <si>
    <t>Nxenes te trajtuar me burse</t>
  </si>
  <si>
    <t>V923AAI</t>
  </si>
  <si>
    <t>Konvikte te rikonstrukturuara</t>
  </si>
  <si>
    <t>Edukatorë të trajnuar/kualifikuar</t>
  </si>
  <si>
    <t>Fëmijë që frekuentojnë Qendrën Kulturore të fëmijëve</t>
  </si>
  <si>
    <t>Shërbime mbështetëse të stafit të Arsimit mesëm përgjithshëm</t>
  </si>
  <si>
    <t>V043AAA</t>
  </si>
  <si>
    <t>V043AAB</t>
  </si>
  <si>
    <t>V043AAC</t>
  </si>
  <si>
    <t>V043AAF</t>
  </si>
  <si>
    <t>Shërbimi I stafit të kujdesit për femijët dhe familjet</t>
  </si>
  <si>
    <t>Fëmijë që përfitojnë nga shërbimi social</t>
  </si>
  <si>
    <t>Fëmijë që frekuentojnë cerdhet</t>
  </si>
  <si>
    <t>Familje dhe individë në nevojë që përfitojnë nga skema NE</t>
  </si>
  <si>
    <t>Objekte të shërbimit të kujdesit social për familje dhe për fëmijë të mirëmbajtura</t>
  </si>
  <si>
    <t>V014AAA</t>
  </si>
  <si>
    <t>V014AAE</t>
  </si>
  <si>
    <t>Individe ak që përfitojnë trajtim</t>
  </si>
  <si>
    <t>Persona që përfitojnë kujdesin social</t>
  </si>
  <si>
    <t>Shërbim I stafit të Kujdesit social</t>
  </si>
  <si>
    <t>Plan 230</t>
  </si>
  <si>
    <t>Fakt 230</t>
  </si>
  <si>
    <t>V923AAD</t>
  </si>
  <si>
    <t>P923AAG</t>
  </si>
  <si>
    <t>P923AAH</t>
  </si>
  <si>
    <t>P912AAO</t>
  </si>
  <si>
    <t>P413AAC</t>
  </si>
  <si>
    <t>P912AAR</t>
  </si>
  <si>
    <t>P413BR2</t>
  </si>
  <si>
    <t xml:space="preserve">Hartim projekti “Ndërtim i Shkollës 9 vjecare "22 Tetori" dhe parkimi nëntokësor” </t>
  </si>
  <si>
    <t xml:space="preserve">Bashkefinancim Projekti "Fuqizimi ekonomiko-shoqeror i Ballkanit Perendimor. Mbeshtetje per bizneset dhe punekerkuesit" financuar nga organizata Help </t>
  </si>
  <si>
    <t xml:space="preserve">Blerje Kamionçine me vetshkarkim </t>
  </si>
  <si>
    <t>P912BR3/P912AAS</t>
  </si>
  <si>
    <t>Rikonstruksion Ndertese,nyjeve sanitare ne kopshtin Barrikada 2+3 dhe Cerdhen nr 5</t>
  </si>
  <si>
    <t>P912BR4/P912AAT</t>
  </si>
  <si>
    <t>P043BR1/P043AAJ</t>
  </si>
  <si>
    <t>Punime Ndertimi ne mirembajtje te soletave, cative, mureve rrethues, ndarje ambjentesh .</t>
  </si>
  <si>
    <t>P912BR7/P912AAP</t>
  </si>
  <si>
    <t>Fond bashkefinancimi per objektin "Ndertim i shkolles "22 Tetori"</t>
  </si>
  <si>
    <t>V912AAC/V813AAD</t>
  </si>
  <si>
    <t xml:space="preserve">Mbikqyrje per objektin "Ndertim kendi sportiv ne shkollen Otllak" </t>
  </si>
  <si>
    <t xml:space="preserve">Blerje elektroshtepiake per konviktin "K. Isak" </t>
  </si>
  <si>
    <t>Ndertim shkolla "Babe Dude Karbunara" bashkefinancim me MAS</t>
  </si>
  <si>
    <t xml:space="preserve">Supervizim "Ndertim shkolla B.D. Karbunara" </t>
  </si>
  <si>
    <t>Bashkefinancim per projektin "Fuqizimi ekonomiko-shoqeror i Ballkanit Perendimor.Mbeshtetje per bizneset dhe punekerkuesit", fond MFE</t>
  </si>
  <si>
    <t>Fakti i Vitit Paraardhës 2023</t>
  </si>
  <si>
    <t>PBA viti 2024</t>
  </si>
  <si>
    <t>Shpenzimet e Njësive Shpenzues në Bashkinë Berat</t>
  </si>
  <si>
    <t>Liza</t>
  </si>
  <si>
    <t>Arsimi parashkollor perfshire arsimin baze</t>
  </si>
  <si>
    <t>Arsimi I mesem I pergjithshem</t>
  </si>
  <si>
    <t>Perkujdesja sociale</t>
  </si>
  <si>
    <t>Kujdesi social per personat e semure dhe me aftesi te kufizuara</t>
  </si>
  <si>
    <t>Funksioni 09120</t>
  </si>
  <si>
    <t>Funksioni 09230</t>
  </si>
  <si>
    <t>Ledi</t>
  </si>
  <si>
    <t>Piro</t>
  </si>
  <si>
    <t>Buxheti 8- mujor</t>
  </si>
  <si>
    <t>Shpenzimet e Njësive Shpenzues në Bashkia Berat</t>
  </si>
  <si>
    <t>ANEKSI 2. "Raporti i Shpenzimeve të funksioneve sipas artikujve" për 8-mujorin e vitit 2024.</t>
  </si>
  <si>
    <t>ANEKSI 1. "Raporti i Shpenzimeve sipas Programeve për 8-mujorin e  vitit 2024.</t>
  </si>
  <si>
    <t>Realizimi 8- mujor</t>
  </si>
  <si>
    <t>ANEKSI 2.1 "Raporti i Shpenzimeve të Programeve sipas artikujve" për 8-mujorin e  vitit 2024.</t>
  </si>
  <si>
    <t>ANEKSI 2.1"Raporti i Shpenzimeve të Programeve sipas produkteve" për 8-mujorin e  vitit 2024.</t>
  </si>
  <si>
    <t>Niveli faktik 2023</t>
  </si>
  <si>
    <t>Niveli plan 2024</t>
  </si>
  <si>
    <t>Niveli i rishikuar 2024</t>
  </si>
  <si>
    <t>Niveli faktik 8-Mujor</t>
  </si>
  <si>
    <t>Sherbime mbeshtetese  te stafit te arsimit baze,kopshte dhe Administrate</t>
  </si>
  <si>
    <t>Objektivi 1.2</t>
  </si>
  <si>
    <t>Sherbime mbeshtetese cilesore dhe ne kohe te stafit Çerdhe dhe perkujdesjes sociale.</t>
  </si>
  <si>
    <t>Personel i specializuar në kujdesin dhe edukimin e fëmijëve të vegjël në moshë parashkollore</t>
  </si>
  <si>
    <t>Personel i specializuar në kujdesin per femijet dhe familje  ne nevoje.</t>
  </si>
  <si>
    <t>Sherbime mbeshtetese cilesore dhe ne kohe te stafit te arsimit te mesem te pergjithshem.</t>
  </si>
  <si>
    <t>Personel i specializuar në kujdesin e nxenesve te arsimit baze parauniversitar</t>
  </si>
  <si>
    <t>Objektivi 1.4</t>
  </si>
  <si>
    <t>Sherbime mbeshtetese per Instruktoret e Qendres Kulturore te Femijeve, Trajnime dhe kualifikime te stafit .</t>
  </si>
  <si>
    <t>Instruktoret e Qendres kulturore te femijeve</t>
  </si>
  <si>
    <t>Trajnime dhe Kualifikime stafi</t>
  </si>
  <si>
    <t>Shpenzime Dieta</t>
  </si>
  <si>
    <t>Objektivi 1.5</t>
  </si>
  <si>
    <t>Sherbime mbeshtetese cilesore dhe ne kohe te stafit  te Kujdesit Social.</t>
  </si>
  <si>
    <t>Personel i specializuar ne kujdesin social per personat e semure dhe me aftesi te kufizuara</t>
  </si>
  <si>
    <t>Plotesimi 100% i nevojave me trajtim ushqimor per femijet ne kopshte dhe cerdhe.</t>
  </si>
  <si>
    <t xml:space="preserve">Femije qe frekuentojne kopshte dhe cerdhe  me ushqim </t>
  </si>
  <si>
    <t>Femije qe subvencionohen nga Bashkia</t>
  </si>
  <si>
    <t>Plotesimi 100% i nevojave me trajtim ushqimor per nxenesit ne konvikt dhe nxenesit qe jane perfitues burse.</t>
  </si>
  <si>
    <t>Nxenes konviktore qe trajtohen me ushqim</t>
  </si>
  <si>
    <t>Qëllimi 3</t>
  </si>
  <si>
    <t>Objektvi  3.1</t>
  </si>
  <si>
    <t>Rritja sasiore e cilesore e performances se sherbimit ne objekte te arsimit baze dhe parashkollor te mirembajtura (blerje materiale te tjera) dhe te rikonstruktuara (blerje paisje tjera).</t>
  </si>
  <si>
    <t>Mbeshtetje me baze materiale te nevojshme per mirembajtje e IA</t>
  </si>
  <si>
    <t>Kontrata Qeraje</t>
  </si>
  <si>
    <t>Objekte te rikonstuktuara( paisje te tjera)</t>
  </si>
  <si>
    <t>Punime te mirembjatjes ne objektet e arsimit</t>
  </si>
  <si>
    <t>V912AAB/V923AAB/V043AAC</t>
  </si>
  <si>
    <t>Qellimi 4</t>
  </si>
  <si>
    <t>Perkujdesja sociale per personat e semure dhe me aftesi te kufizuara.</t>
  </si>
  <si>
    <t>Objektivi 4.1</t>
  </si>
  <si>
    <t>Kujdesi social per personat e semure dhe me aftesi te kufizuara.</t>
  </si>
  <si>
    <t>Femije qe perfitojne nga sherbimi social</t>
  </si>
  <si>
    <t>Familje dhe individe qe perfitojne nga skema e ndihmes ekonomike dhe personave me aftesi te kufizuar</t>
  </si>
  <si>
    <t>numër individ</t>
  </si>
  <si>
    <t>godina</t>
  </si>
  <si>
    <t>numër punonjwsish</t>
  </si>
  <si>
    <t>Sasia Plan 2024</t>
  </si>
  <si>
    <t>Shpenzimet plan 2024</t>
  </si>
  <si>
    <t>Kosto plan per njesi 2024</t>
  </si>
  <si>
    <t>Sasia Plan i rishikuar 2024</t>
  </si>
  <si>
    <t>Shpenzimet plan te rishikuara 2024</t>
  </si>
  <si>
    <t>Kosto per njesi plan i rishikuar 2024</t>
  </si>
  <si>
    <t>Sasia faktike 2024 (8-mujor)</t>
  </si>
  <si>
    <t>Shpenzimet faktike 2024 (8-mujor)</t>
  </si>
  <si>
    <t>Kosto per njesi  fakt 2024 (8-mujor)</t>
  </si>
  <si>
    <t>Mirëmbajtje dhe rikonstruksion I infrastrukturës arsimore,sigurimi I kushteve optimale të mësimdhënies dhe edukimit në kopshte,cerdhe e shkolla,furnizim me bazë materiale,sigurimi I kushteve higjeno-sanitare,sigurimi I energjisë elektrike,ngrohjes,uje etj.</t>
  </si>
  <si>
    <t>Garantimi I mirërritjes dhe edukimit të fëmijëve në kopshte,cerdhe,shkolla,konvikt,qendra kulturore e fëmijëve,sigurimi I një shërbimi cilësor për punonjësit dhe komunitetin,shërbimi I përkujdesjes sociale.</t>
  </si>
  <si>
    <t>Shërbime mbështettësë cilësore dhe në kohë të stafit të Arsimi bazë,kopshte dhe administratë</t>
  </si>
  <si>
    <t>Ofrimi I shërbimit cilësor për ushqyerjen e fëmijëve duke siguruar asortimentet ushqimore cilësore dhe në sasinë e duhur duke siguruar kushte të mira higjeno-sanitare për kuzhinat dhe mencat.</t>
  </si>
  <si>
    <t xml:space="preserve">Aneksi 5 Investimet </t>
  </si>
  <si>
    <t>Fondi i Akorduar per vitin 2024</t>
  </si>
  <si>
    <t>numër fëmijë</t>
  </si>
  <si>
    <t>numër nxënësi</t>
  </si>
  <si>
    <t>numër punimesh</t>
  </si>
  <si>
    <t>Punime te mirembajtjes ne objektet e arsimit</t>
  </si>
  <si>
    <t>Blerje pajisje ngrohje per institucionet arsimore</t>
  </si>
  <si>
    <t xml:space="preserve">Blerje pajisje kuzhine per kuzhinat e kopshteve </t>
  </si>
  <si>
    <t>Blerje materiale per kopshte (jorgan, tapete, karrike)</t>
  </si>
  <si>
    <t xml:space="preserve">Blerje pajisje per zyrat </t>
  </si>
  <si>
    <t>Blerje vegla pune per stafin teknik</t>
  </si>
  <si>
    <t>Blerje materiale per cerdhe (jorgan, tapete, karrike)</t>
  </si>
  <si>
    <t>P912AAS</t>
  </si>
  <si>
    <t>P912AAT</t>
  </si>
  <si>
    <t>Kod Projekti</t>
  </si>
  <si>
    <t>P043AAJ</t>
  </si>
  <si>
    <t>P912AAP</t>
  </si>
  <si>
    <t>Te ardhurat e veta</t>
  </si>
  <si>
    <t>V813AAD</t>
  </si>
  <si>
    <t>Investime per arsimin e mesem</t>
  </si>
  <si>
    <t>Transf. e Përgjithshme e Pakushtëzuar</t>
  </si>
  <si>
    <t>Buxheti 8-mujor</t>
  </si>
  <si>
    <t>Realizimi 8-mujor</t>
  </si>
  <si>
    <t>SEKRETAR</t>
  </si>
  <si>
    <t>ANETAR</t>
  </si>
  <si>
    <t>Piro Xheblati</t>
  </si>
  <si>
    <t>Alma Kule</t>
  </si>
  <si>
    <t>Luiza Bazaj</t>
  </si>
  <si>
    <t>Besjana Kokoshi</t>
  </si>
  <si>
    <t>Aneta Tato</t>
  </si>
  <si>
    <t>V912AAB/V923AAB/V043AAC/V043AAB</t>
  </si>
  <si>
    <t>diference nga plani I rishikuar</t>
  </si>
  <si>
    <t>dif nga plani fillestar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</si>
</sst>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  <numFmt numFmtId="168" formatCode="_-* #,##0.000_-;\-* #,##0.000_-;_-* &quot;-&quot;??_-;_-@_-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4" tint="-0.499984740745262"/>
      <name val="Times New Roman"/>
      <family val="1"/>
      <charset val="161"/>
    </font>
    <font>
      <sz val="10"/>
      <name val="Arial"/>
      <family val="2"/>
    </font>
    <font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charset val="161"/>
      <scheme val="minor"/>
    </font>
    <font>
      <sz val="8"/>
      <color theme="4" tint="-0.499984740745262"/>
      <name val="Calibri"/>
      <family val="2"/>
      <charset val="161"/>
      <scheme val="minor"/>
    </font>
    <font>
      <sz val="10"/>
      <color theme="4" tint="-0.499984740745262"/>
      <name val="Calibri"/>
      <family val="2"/>
      <charset val="161"/>
      <scheme val="minor"/>
    </font>
    <font>
      <sz val="10"/>
      <color theme="4" tint="-0.499984740745262"/>
      <name val="Times New Roman"/>
      <family val="1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b/>
      <sz val="10"/>
      <color theme="4" tint="-0.499984740745262"/>
      <name val="Times New Roman"/>
      <family val="1"/>
    </font>
    <font>
      <sz val="8"/>
      <color theme="4" tint="-0.499984740745262"/>
      <name val="Calibri"/>
      <family val="2"/>
      <charset val="161"/>
    </font>
    <font>
      <sz val="8"/>
      <color rgb="FF1F4E78"/>
      <name val="Calibri"/>
      <family val="2"/>
      <charset val="161"/>
    </font>
    <font>
      <sz val="8"/>
      <color theme="5" tint="-0.249977111117893"/>
      <name val="Calibri"/>
      <family val="2"/>
      <charset val="161"/>
      <scheme val="minor"/>
    </font>
    <font>
      <b/>
      <sz val="8"/>
      <color theme="5" tint="-0.249977111117893"/>
      <name val="Calibri"/>
      <family val="2"/>
      <charset val="161"/>
      <scheme val="minor"/>
    </font>
    <font>
      <sz val="8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sz val="10"/>
      <color theme="5" tint="-0.249977111117893"/>
      <name val="Calibri"/>
      <family val="2"/>
    </font>
    <font>
      <sz val="10"/>
      <color theme="4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9389629810485"/>
      </patternFill>
    </fill>
  </fills>
  <borders count="5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dotted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252">
    <xf numFmtId="0" fontId="0" fillId="0" borderId="0" xfId="0"/>
    <xf numFmtId="0" fontId="6" fillId="0" borderId="0" xfId="0" applyFont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/>
    <xf numFmtId="9" fontId="6" fillId="0" borderId="1" xfId="1" applyFont="1" applyFill="1" applyBorder="1"/>
    <xf numFmtId="1" fontId="6" fillId="0" borderId="0" xfId="0" applyNumberFormat="1" applyFont="1"/>
    <xf numFmtId="43" fontId="6" fillId="0" borderId="0" xfId="0" applyNumberFormat="1" applyFont="1"/>
    <xf numFmtId="9" fontId="6" fillId="0" borderId="0" xfId="1" applyFont="1" applyFill="1" applyBorder="1"/>
    <xf numFmtId="0" fontId="6" fillId="0" borderId="1" xfId="0" applyFont="1" applyBorder="1" applyAlignment="1">
      <alignment wrapText="1"/>
    </xf>
    <xf numFmtId="1" fontId="6" fillId="0" borderId="0" xfId="0" applyNumberFormat="1" applyFont="1" applyAlignment="1">
      <alignment wrapText="1"/>
    </xf>
    <xf numFmtId="0" fontId="4" fillId="0" borderId="11" xfId="0" applyFont="1" applyBorder="1" applyAlignment="1">
      <alignment wrapText="1"/>
    </xf>
    <xf numFmtId="9" fontId="10" fillId="0" borderId="0" xfId="1" applyFont="1" applyFill="1"/>
    <xf numFmtId="9" fontId="4" fillId="0" borderId="11" xfId="1" applyFont="1" applyFill="1" applyBorder="1" applyAlignment="1">
      <alignment wrapText="1"/>
    </xf>
    <xf numFmtId="4" fontId="6" fillId="0" borderId="0" xfId="0" applyNumberFormat="1" applyFont="1"/>
    <xf numFmtId="0" fontId="6" fillId="0" borderId="20" xfId="0" applyFont="1" applyBorder="1"/>
    <xf numFmtId="9" fontId="6" fillId="0" borderId="20" xfId="1" applyFont="1" applyFill="1" applyBorder="1"/>
    <xf numFmtId="0" fontId="12" fillId="0" borderId="21" xfId="0" applyFont="1" applyBorder="1"/>
    <xf numFmtId="0" fontId="12" fillId="0" borderId="22" xfId="0" applyFont="1" applyBorder="1"/>
    <xf numFmtId="165" fontId="12" fillId="0" borderId="22" xfId="2" applyNumberFormat="1" applyFont="1" applyFill="1" applyBorder="1"/>
    <xf numFmtId="164" fontId="12" fillId="0" borderId="22" xfId="2" applyFont="1" applyFill="1" applyBorder="1"/>
    <xf numFmtId="164" fontId="12" fillId="0" borderId="0" xfId="0" applyNumberFormat="1" applyFont="1"/>
    <xf numFmtId="0" fontId="6" fillId="0" borderId="19" xfId="0" applyFont="1" applyBorder="1"/>
    <xf numFmtId="0" fontId="4" fillId="0" borderId="0" xfId="0" applyFont="1"/>
    <xf numFmtId="0" fontId="10" fillId="0" borderId="0" xfId="0" applyFont="1"/>
    <xf numFmtId="0" fontId="4" fillId="0" borderId="11" xfId="0" applyFont="1" applyBorder="1"/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/>
    <xf numFmtId="0" fontId="6" fillId="0" borderId="8" xfId="0" applyFont="1" applyBorder="1" applyAlignment="1">
      <alignment wrapText="1"/>
    </xf>
    <xf numFmtId="9" fontId="12" fillId="0" borderId="23" xfId="1" applyFont="1" applyFill="1" applyBorder="1"/>
    <xf numFmtId="1" fontId="4" fillId="0" borderId="11" xfId="0" applyNumberFormat="1" applyFont="1" applyBorder="1"/>
    <xf numFmtId="167" fontId="4" fillId="0" borderId="11" xfId="0" applyNumberFormat="1" applyFont="1" applyBorder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11" xfId="0" applyFont="1" applyBorder="1" applyAlignment="1">
      <alignment horizontal="left" wrapText="1"/>
    </xf>
    <xf numFmtId="164" fontId="13" fillId="0" borderId="0" xfId="2" applyFont="1" applyFill="1" applyBorder="1"/>
    <xf numFmtId="43" fontId="9" fillId="0" borderId="0" xfId="0" applyNumberFormat="1" applyFont="1"/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9" fontId="11" fillId="0" borderId="4" xfId="1" applyFont="1" applyFill="1" applyBorder="1" applyAlignment="1">
      <alignment horizontal="center" vertical="center"/>
    </xf>
    <xf numFmtId="4" fontId="11" fillId="0" borderId="0" xfId="0" applyNumberFormat="1" applyFont="1"/>
    <xf numFmtId="0" fontId="9" fillId="2" borderId="0" xfId="0" applyFont="1" applyFill="1"/>
    <xf numFmtId="0" fontId="17" fillId="0" borderId="0" xfId="0" applyFont="1"/>
    <xf numFmtId="0" fontId="6" fillId="0" borderId="2" xfId="0" applyFont="1" applyBorder="1" applyAlignment="1">
      <alignment horizontal="left"/>
    </xf>
    <xf numFmtId="3" fontId="6" fillId="0" borderId="8" xfId="0" applyNumberFormat="1" applyFont="1" applyBorder="1"/>
    <xf numFmtId="0" fontId="14" fillId="0" borderId="0" xfId="0" applyFont="1" applyAlignment="1">
      <alignment horizontal="right"/>
    </xf>
    <xf numFmtId="166" fontId="11" fillId="0" borderId="11" xfId="0" applyNumberFormat="1" applyFont="1" applyBorder="1" applyAlignment="1">
      <alignment horizontal="right" wrapText="1"/>
    </xf>
    <xf numFmtId="0" fontId="11" fillId="0" borderId="0" xfId="0" applyFont="1" applyAlignment="1">
      <alignment horizontal="right"/>
    </xf>
    <xf numFmtId="9" fontId="11" fillId="0" borderId="11" xfId="1" applyFont="1" applyFill="1" applyBorder="1" applyAlignment="1">
      <alignment horizontal="right" wrapText="1"/>
    </xf>
    <xf numFmtId="0" fontId="11" fillId="0" borderId="27" xfId="0" applyFont="1" applyBorder="1" applyAlignment="1">
      <alignment horizontal="right" wrapText="1"/>
    </xf>
    <xf numFmtId="0" fontId="12" fillId="4" borderId="21" xfId="0" applyFont="1" applyFill="1" applyBorder="1"/>
    <xf numFmtId="0" fontId="12" fillId="4" borderId="22" xfId="0" applyFont="1" applyFill="1" applyBorder="1" applyAlignment="1">
      <alignment horizontal="center"/>
    </xf>
    <xf numFmtId="165" fontId="12" fillId="4" borderId="22" xfId="2" applyNumberFormat="1" applyFont="1" applyFill="1" applyBorder="1"/>
    <xf numFmtId="164" fontId="12" fillId="4" borderId="22" xfId="2" applyFont="1" applyFill="1" applyBorder="1"/>
    <xf numFmtId="9" fontId="12" fillId="4" borderId="23" xfId="1" applyFont="1" applyFill="1" applyBorder="1"/>
    <xf numFmtId="0" fontId="7" fillId="0" borderId="3" xfId="0" applyFont="1" applyBorder="1" applyAlignment="1">
      <alignment wrapText="1"/>
    </xf>
    <xf numFmtId="164" fontId="11" fillId="0" borderId="11" xfId="2" applyFont="1" applyFill="1" applyBorder="1" applyAlignment="1">
      <alignment horizontal="right" wrapText="1"/>
    </xf>
    <xf numFmtId="2" fontId="0" fillId="0" borderId="0" xfId="0" applyNumberFormat="1"/>
    <xf numFmtId="0" fontId="14" fillId="0" borderId="18" xfId="5" applyFont="1" applyBorder="1" applyAlignment="1">
      <alignment horizontal="center"/>
    </xf>
    <xf numFmtId="165" fontId="11" fillId="0" borderId="11" xfId="2" applyNumberFormat="1" applyFont="1" applyFill="1" applyBorder="1" applyAlignment="1">
      <alignment horizontal="right" wrapText="1"/>
    </xf>
    <xf numFmtId="168" fontId="11" fillId="0" borderId="11" xfId="2" applyNumberFormat="1" applyFont="1" applyFill="1" applyBorder="1" applyAlignment="1">
      <alignment horizontal="right" wrapText="1"/>
    </xf>
    <xf numFmtId="9" fontId="11" fillId="0" borderId="17" xfId="1" applyFont="1" applyFill="1" applyBorder="1" applyAlignment="1">
      <alignment horizontal="right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1" fontId="4" fillId="0" borderId="11" xfId="0" applyNumberFormat="1" applyFont="1" applyBorder="1" applyAlignment="1">
      <alignment vertical="center"/>
    </xf>
    <xf numFmtId="167" fontId="4" fillId="0" borderId="11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2" xfId="0" quotePrefix="1" applyFont="1" applyBorder="1"/>
    <xf numFmtId="0" fontId="16" fillId="5" borderId="37" xfId="0" applyFont="1" applyFill="1" applyBorder="1"/>
    <xf numFmtId="0" fontId="16" fillId="5" borderId="37" xfId="0" applyFont="1" applyFill="1" applyBorder="1" applyAlignment="1">
      <alignment wrapText="1"/>
    </xf>
    <xf numFmtId="0" fontId="8" fillId="6" borderId="38" xfId="0" applyFont="1" applyFill="1" applyBorder="1"/>
    <xf numFmtId="0" fontId="8" fillId="6" borderId="39" xfId="0" applyFont="1" applyFill="1" applyBorder="1"/>
    <xf numFmtId="0" fontId="8" fillId="6" borderId="39" xfId="0" applyFont="1" applyFill="1" applyBorder="1" applyAlignment="1">
      <alignment wrapText="1"/>
    </xf>
    <xf numFmtId="0" fontId="18" fillId="6" borderId="39" xfId="0" applyFont="1" applyFill="1" applyBorder="1"/>
    <xf numFmtId="0" fontId="18" fillId="6" borderId="40" xfId="0" applyFont="1" applyFill="1" applyBorder="1"/>
    <xf numFmtId="0" fontId="6" fillId="5" borderId="41" xfId="0" applyFont="1" applyFill="1" applyBorder="1" applyAlignment="1">
      <alignment horizontal="center"/>
    </xf>
    <xf numFmtId="0" fontId="15" fillId="5" borderId="37" xfId="0" applyFont="1" applyFill="1" applyBorder="1"/>
    <xf numFmtId="165" fontId="20" fillId="5" borderId="41" xfId="2" applyNumberFormat="1" applyFont="1" applyFill="1" applyBorder="1" applyAlignment="1">
      <alignment horizontal="center"/>
    </xf>
    <xf numFmtId="0" fontId="6" fillId="7" borderId="41" xfId="0" applyFont="1" applyFill="1" applyBorder="1" applyAlignment="1">
      <alignment horizontal="center"/>
    </xf>
    <xf numFmtId="0" fontId="15" fillId="7" borderId="37" xfId="0" applyFont="1" applyFill="1" applyBorder="1"/>
    <xf numFmtId="0" fontId="16" fillId="7" borderId="37" xfId="0" applyFont="1" applyFill="1" applyBorder="1"/>
    <xf numFmtId="0" fontId="16" fillId="7" borderId="37" xfId="0" applyFont="1" applyFill="1" applyBorder="1" applyAlignment="1">
      <alignment wrapText="1"/>
    </xf>
    <xf numFmtId="165" fontId="20" fillId="7" borderId="41" xfId="2" applyNumberFormat="1" applyFont="1" applyFill="1" applyBorder="1" applyAlignment="1">
      <alignment horizontal="center"/>
    </xf>
    <xf numFmtId="164" fontId="19" fillId="8" borderId="37" xfId="2" applyFont="1" applyFill="1" applyBorder="1"/>
    <xf numFmtId="164" fontId="19" fillId="8" borderId="37" xfId="2" applyFont="1" applyFill="1" applyBorder="1" applyAlignment="1">
      <alignment wrapText="1"/>
    </xf>
    <xf numFmtId="0" fontId="6" fillId="8" borderId="41" xfId="0" applyFont="1" applyFill="1" applyBorder="1" applyAlignment="1">
      <alignment horizontal="center"/>
    </xf>
    <xf numFmtId="0" fontId="15" fillId="8" borderId="37" xfId="0" applyFont="1" applyFill="1" applyBorder="1"/>
    <xf numFmtId="0" fontId="16" fillId="8" borderId="37" xfId="0" applyFont="1" applyFill="1" applyBorder="1"/>
    <xf numFmtId="0" fontId="16" fillId="8" borderId="37" xfId="0" applyFont="1" applyFill="1" applyBorder="1" applyAlignment="1">
      <alignment wrapText="1"/>
    </xf>
    <xf numFmtId="165" fontId="20" fillId="8" borderId="41" xfId="2" applyNumberFormat="1" applyFont="1" applyFill="1" applyBorder="1" applyAlignment="1">
      <alignment horizontal="center"/>
    </xf>
    <xf numFmtId="165" fontId="20" fillId="3" borderId="41" xfId="2" applyNumberFormat="1" applyFont="1" applyFill="1" applyBorder="1" applyAlignment="1">
      <alignment horizontal="center"/>
    </xf>
    <xf numFmtId="0" fontId="15" fillId="3" borderId="37" xfId="0" applyFont="1" applyFill="1" applyBorder="1"/>
    <xf numFmtId="0" fontId="16" fillId="3" borderId="37" xfId="0" applyFont="1" applyFill="1" applyBorder="1"/>
    <xf numFmtId="0" fontId="16" fillId="3" borderId="37" xfId="0" applyFont="1" applyFill="1" applyBorder="1" applyAlignment="1">
      <alignment wrapText="1"/>
    </xf>
    <xf numFmtId="0" fontId="6" fillId="3" borderId="41" xfId="0" applyFont="1" applyFill="1" applyBorder="1" applyAlignment="1">
      <alignment horizontal="center"/>
    </xf>
    <xf numFmtId="165" fontId="22" fillId="8" borderId="37" xfId="2" applyNumberFormat="1" applyFont="1" applyFill="1" applyBorder="1"/>
    <xf numFmtId="165" fontId="23" fillId="8" borderId="37" xfId="2" applyNumberFormat="1" applyFont="1" applyFill="1" applyBorder="1"/>
    <xf numFmtId="165" fontId="22" fillId="3" borderId="37" xfId="2" applyNumberFormat="1" applyFont="1" applyFill="1" applyBorder="1"/>
    <xf numFmtId="165" fontId="23" fillId="3" borderId="37" xfId="2" applyNumberFormat="1" applyFont="1" applyFill="1" applyBorder="1"/>
    <xf numFmtId="165" fontId="22" fillId="5" borderId="37" xfId="2" applyNumberFormat="1" applyFont="1" applyFill="1" applyBorder="1"/>
    <xf numFmtId="165" fontId="23" fillId="5" borderId="37" xfId="2" applyNumberFormat="1" applyFont="1" applyFill="1" applyBorder="1"/>
    <xf numFmtId="165" fontId="22" fillId="7" borderId="37" xfId="2" applyNumberFormat="1" applyFont="1" applyFill="1" applyBorder="1"/>
    <xf numFmtId="165" fontId="23" fillId="7" borderId="37" xfId="2" applyNumberFormat="1" applyFont="1" applyFill="1" applyBorder="1"/>
    <xf numFmtId="165" fontId="20" fillId="8" borderId="37" xfId="2" applyNumberFormat="1" applyFont="1" applyFill="1" applyBorder="1"/>
    <xf numFmtId="165" fontId="21" fillId="8" borderId="37" xfId="2" applyNumberFormat="1" applyFont="1" applyFill="1" applyBorder="1"/>
    <xf numFmtId="165" fontId="21" fillId="8" borderId="42" xfId="2" applyNumberFormat="1" applyFont="1" applyFill="1" applyBorder="1"/>
    <xf numFmtId="165" fontId="20" fillId="3" borderId="37" xfId="2" applyNumberFormat="1" applyFont="1" applyFill="1" applyBorder="1"/>
    <xf numFmtId="165" fontId="20" fillId="5" borderId="37" xfId="2" applyNumberFormat="1" applyFont="1" applyFill="1" applyBorder="1"/>
    <xf numFmtId="165" fontId="20" fillId="7" borderId="37" xfId="2" applyNumberFormat="1" applyFont="1" applyFill="1" applyBorder="1"/>
    <xf numFmtId="165" fontId="20" fillId="0" borderId="43" xfId="2" applyNumberFormat="1" applyFont="1" applyFill="1" applyBorder="1"/>
    <xf numFmtId="165" fontId="24" fillId="8" borderId="37" xfId="2" applyNumberFormat="1" applyFont="1" applyFill="1" applyBorder="1"/>
    <xf numFmtId="165" fontId="9" fillId="0" borderId="0" xfId="0" applyNumberFormat="1" applyFont="1"/>
    <xf numFmtId="165" fontId="9" fillId="0" borderId="0" xfId="2" applyNumberFormat="1" applyFont="1" applyFill="1"/>
    <xf numFmtId="165" fontId="17" fillId="0" borderId="0" xfId="0" applyNumberFormat="1" applyFont="1"/>
    <xf numFmtId="165" fontId="17" fillId="0" borderId="0" xfId="2" applyNumberFormat="1" applyFont="1" applyFill="1"/>
    <xf numFmtId="165" fontId="6" fillId="0" borderId="1" xfId="2" applyNumberFormat="1" applyFont="1" applyFill="1" applyBorder="1"/>
    <xf numFmtId="43" fontId="6" fillId="0" borderId="1" xfId="2" applyNumberFormat="1" applyFont="1" applyFill="1" applyBorder="1"/>
    <xf numFmtId="165" fontId="6" fillId="0" borderId="20" xfId="2" applyNumberFormat="1" applyFont="1" applyFill="1" applyBorder="1"/>
    <xf numFmtId="43" fontId="6" fillId="0" borderId="20" xfId="2" applyNumberFormat="1" applyFont="1" applyFill="1" applyBorder="1"/>
    <xf numFmtId="0" fontId="22" fillId="9" borderId="47" xfId="0" applyFont="1" applyFill="1" applyBorder="1"/>
    <xf numFmtId="0" fontId="22" fillId="9" borderId="32" xfId="0" applyFont="1" applyFill="1" applyBorder="1"/>
    <xf numFmtId="165" fontId="22" fillId="9" borderId="32" xfId="0" applyNumberFormat="1" applyFont="1" applyFill="1" applyBorder="1"/>
    <xf numFmtId="3" fontId="7" fillId="0" borderId="15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10" fontId="7" fillId="0" borderId="16" xfId="1" applyNumberFormat="1" applyFont="1" applyFill="1" applyBorder="1" applyAlignment="1">
      <alignment vertical="center"/>
    </xf>
    <xf numFmtId="9" fontId="22" fillId="9" borderId="32" xfId="1" applyFont="1" applyFill="1" applyBorder="1"/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5" fontId="25" fillId="0" borderId="0" xfId="0" applyNumberFormat="1" applyFont="1"/>
    <xf numFmtId="0" fontId="11" fillId="0" borderId="4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2" borderId="7" xfId="4" applyFont="1" applyFill="1" applyBorder="1" applyAlignment="1" applyProtection="1">
      <alignment horizontal="center" vertical="center" wrapText="1"/>
      <protection locked="0"/>
    </xf>
    <xf numFmtId="0" fontId="14" fillId="10" borderId="4" xfId="0" applyFont="1" applyFill="1" applyBorder="1"/>
    <xf numFmtId="0" fontId="11" fillId="0" borderId="4" xfId="0" applyFont="1" applyBorder="1" applyAlignment="1">
      <alignment horizontal="center"/>
    </xf>
    <xf numFmtId="9" fontId="11" fillId="0" borderId="4" xfId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/>
    </xf>
    <xf numFmtId="165" fontId="4" fillId="0" borderId="11" xfId="2" applyNumberFormat="1" applyFont="1" applyBorder="1" applyAlignment="1">
      <alignment wrapText="1"/>
    </xf>
    <xf numFmtId="165" fontId="4" fillId="0" borderId="11" xfId="2" applyNumberFormat="1" applyFont="1" applyFill="1" applyBorder="1" applyAlignment="1">
      <alignment wrapText="1"/>
    </xf>
    <xf numFmtId="165" fontId="4" fillId="0" borderId="11" xfId="2" applyNumberFormat="1" applyFont="1" applyBorder="1" applyAlignment="1">
      <alignment vertical="center"/>
    </xf>
    <xf numFmtId="165" fontId="4" fillId="0" borderId="11" xfId="2" applyNumberFormat="1" applyFont="1" applyBorder="1" applyAlignment="1">
      <alignment vertical="center" wrapText="1"/>
    </xf>
    <xf numFmtId="165" fontId="4" fillId="0" borderId="11" xfId="2" applyNumberFormat="1" applyFont="1" applyBorder="1"/>
    <xf numFmtId="165" fontId="11" fillId="0" borderId="4" xfId="2" applyNumberFormat="1" applyFont="1" applyBorder="1" applyAlignment="1">
      <alignment horizontal="center"/>
    </xf>
    <xf numFmtId="165" fontId="11" fillId="0" borderId="4" xfId="2" applyNumberFormat="1" applyFont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wrapText="1"/>
    </xf>
    <xf numFmtId="165" fontId="20" fillId="2" borderId="43" xfId="2" applyNumberFormat="1" applyFont="1" applyFill="1" applyBorder="1"/>
    <xf numFmtId="165" fontId="21" fillId="3" borderId="42" xfId="2" applyNumberFormat="1" applyFont="1" applyFill="1" applyBorder="1"/>
    <xf numFmtId="165" fontId="21" fillId="5" borderId="42" xfId="2" applyNumberFormat="1" applyFont="1" applyFill="1" applyBorder="1"/>
    <xf numFmtId="165" fontId="21" fillId="7" borderId="42" xfId="2" applyNumberFormat="1" applyFont="1" applyFill="1" applyBorder="1"/>
    <xf numFmtId="0" fontId="11" fillId="0" borderId="18" xfId="0" applyFont="1" applyBorder="1" applyAlignment="1">
      <alignment horizontal="center" wrapText="1"/>
    </xf>
    <xf numFmtId="0" fontId="11" fillId="0" borderId="18" xfId="0" applyFont="1" applyBorder="1" applyAlignment="1">
      <alignment horizontal="left" wrapText="1"/>
    </xf>
    <xf numFmtId="168" fontId="11" fillId="0" borderId="18" xfId="2" applyNumberFormat="1" applyFont="1" applyFill="1" applyBorder="1" applyAlignment="1">
      <alignment horizontal="right" wrapText="1"/>
    </xf>
    <xf numFmtId="166" fontId="11" fillId="0" borderId="18" xfId="0" applyNumberFormat="1" applyFont="1" applyBorder="1" applyAlignment="1">
      <alignment horizontal="right" wrapText="1"/>
    </xf>
    <xf numFmtId="9" fontId="11" fillId="0" borderId="18" xfId="1" applyFont="1" applyFill="1" applyBorder="1" applyAlignment="1">
      <alignment horizontal="right" wrapText="1"/>
    </xf>
    <xf numFmtId="0" fontId="11" fillId="0" borderId="31" xfId="0" applyFont="1" applyBorder="1" applyAlignment="1">
      <alignment horizontal="right" wrapText="1"/>
    </xf>
    <xf numFmtId="0" fontId="11" fillId="0" borderId="49" xfId="0" applyFont="1" applyBorder="1"/>
    <xf numFmtId="0" fontId="11" fillId="0" borderId="50" xfId="0" applyFont="1" applyBorder="1" applyAlignment="1">
      <alignment horizontal="right"/>
    </xf>
    <xf numFmtId="165" fontId="11" fillId="0" borderId="11" xfId="2" applyNumberFormat="1" applyFont="1" applyFill="1" applyBorder="1" applyAlignment="1">
      <alignment horizontal="right" vertical="center" wrapText="1"/>
    </xf>
    <xf numFmtId="165" fontId="11" fillId="0" borderId="11" xfId="0" applyNumberFormat="1" applyFont="1" applyBorder="1" applyAlignment="1">
      <alignment horizontal="right" vertical="center" wrapText="1"/>
    </xf>
    <xf numFmtId="165" fontId="11" fillId="0" borderId="18" xfId="2" applyNumberFormat="1" applyFont="1" applyFill="1" applyBorder="1" applyAlignment="1">
      <alignment horizontal="right" vertical="center" wrapText="1"/>
    </xf>
    <xf numFmtId="165" fontId="14" fillId="0" borderId="17" xfId="0" applyNumberFormat="1" applyFont="1" applyBorder="1" applyAlignment="1">
      <alignment vertical="center" wrapText="1"/>
    </xf>
    <xf numFmtId="0" fontId="11" fillId="0" borderId="27" xfId="5" applyFont="1" applyBorder="1" applyAlignment="1">
      <alignment horizontal="right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1" fontId="4" fillId="0" borderId="0" xfId="0" applyNumberFormat="1" applyFont="1" applyBorder="1"/>
    <xf numFmtId="167" fontId="4" fillId="0" borderId="0" xfId="0" applyNumberFormat="1" applyFont="1" applyBorder="1" applyAlignment="1">
      <alignment wrapText="1"/>
    </xf>
    <xf numFmtId="165" fontId="4" fillId="0" borderId="0" xfId="2" applyNumberFormat="1" applyFont="1" applyBorder="1"/>
    <xf numFmtId="165" fontId="4" fillId="0" borderId="0" xfId="2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horizontal="left"/>
    </xf>
    <xf numFmtId="165" fontId="4" fillId="2" borderId="11" xfId="2" applyNumberFormat="1" applyFont="1" applyFill="1" applyBorder="1" applyAlignment="1">
      <alignment wrapText="1"/>
    </xf>
    <xf numFmtId="165" fontId="10" fillId="0" borderId="0" xfId="0" applyNumberFormat="1" applyFont="1"/>
    <xf numFmtId="165" fontId="11" fillId="0" borderId="4" xfId="2" applyNumberFormat="1" applyFont="1" applyFill="1" applyBorder="1" applyAlignment="1">
      <alignment horizontal="center" wrapText="1"/>
    </xf>
    <xf numFmtId="165" fontId="6" fillId="0" borderId="0" xfId="0" applyNumberFormat="1" applyFont="1"/>
    <xf numFmtId="1" fontId="10" fillId="0" borderId="0" xfId="0" applyNumberFormat="1" applyFont="1"/>
    <xf numFmtId="165" fontId="26" fillId="0" borderId="0" xfId="2" applyNumberFormat="1" applyFont="1"/>
    <xf numFmtId="165" fontId="4" fillId="2" borderId="11" xfId="2" applyNumberFormat="1" applyFont="1" applyFill="1" applyBorder="1" applyAlignment="1">
      <alignment vertical="center"/>
    </xf>
    <xf numFmtId="165" fontId="4" fillId="2" borderId="11" xfId="2" applyNumberFormat="1" applyFont="1" applyFill="1" applyBorder="1"/>
    <xf numFmtId="165" fontId="12" fillId="0" borderId="0" xfId="0" applyNumberFormat="1" applyFont="1"/>
    <xf numFmtId="3" fontId="6" fillId="0" borderId="4" xfId="0" applyNumberFormat="1" applyFont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13" fillId="0" borderId="44" xfId="2" applyNumberFormat="1" applyFont="1" applyFill="1" applyBorder="1" applyAlignment="1">
      <alignment horizontal="center"/>
    </xf>
    <xf numFmtId="165" fontId="13" fillId="0" borderId="45" xfId="2" applyNumberFormat="1" applyFont="1" applyFill="1" applyBorder="1" applyAlignment="1">
      <alignment horizontal="center"/>
    </xf>
    <xf numFmtId="165" fontId="13" fillId="0" borderId="46" xfId="2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4" fillId="10" borderId="34" xfId="0" applyFont="1" applyFill="1" applyBorder="1" applyAlignment="1">
      <alignment horizontal="center" wrapText="1"/>
    </xf>
    <xf numFmtId="0" fontId="14" fillId="10" borderId="35" xfId="0" applyFont="1" applyFill="1" applyBorder="1" applyAlignment="1">
      <alignment horizontal="center" wrapText="1"/>
    </xf>
    <xf numFmtId="0" fontId="14" fillId="10" borderId="36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10" borderId="34" xfId="0" applyFont="1" applyFill="1" applyBorder="1" applyAlignment="1">
      <alignment horizontal="left" wrapText="1"/>
    </xf>
    <xf numFmtId="0" fontId="14" fillId="10" borderId="35" xfId="0" applyFont="1" applyFill="1" applyBorder="1" applyAlignment="1">
      <alignment horizontal="left" wrapText="1"/>
    </xf>
    <xf numFmtId="0" fontId="14" fillId="10" borderId="36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11" fillId="2" borderId="5" xfId="4" applyFont="1" applyFill="1" applyBorder="1" applyAlignment="1" applyProtection="1">
      <alignment horizontal="center" vertical="center" wrapText="1"/>
      <protection locked="0"/>
    </xf>
    <xf numFmtId="0" fontId="11" fillId="2" borderId="7" xfId="4" applyFont="1" applyFill="1" applyBorder="1" applyAlignment="1" applyProtection="1">
      <alignment horizontal="center" vertical="center" wrapText="1"/>
      <protection locked="0"/>
    </xf>
    <xf numFmtId="0" fontId="14" fillId="10" borderId="4" xfId="0" applyFont="1" applyFill="1" applyBorder="1" applyAlignment="1">
      <alignment horizontal="center" wrapText="1"/>
    </xf>
    <xf numFmtId="0" fontId="14" fillId="0" borderId="26" xfId="5" applyFont="1" applyBorder="1" applyAlignment="1">
      <alignment wrapText="1"/>
    </xf>
    <xf numFmtId="0" fontId="14" fillId="0" borderId="31" xfId="5" applyFont="1" applyBorder="1" applyAlignment="1">
      <alignment wrapText="1"/>
    </xf>
    <xf numFmtId="0" fontId="14" fillId="0" borderId="25" xfId="5" applyFont="1" applyBorder="1" applyAlignment="1">
      <alignment horizontal="center" wrapText="1"/>
    </xf>
    <xf numFmtId="0" fontId="14" fillId="0" borderId="18" xfId="5" applyFont="1" applyBorder="1" applyAlignment="1">
      <alignment horizontal="center" wrapText="1"/>
    </xf>
    <xf numFmtId="0" fontId="14" fillId="0" borderId="25" xfId="5" applyFont="1" applyBorder="1" applyAlignment="1">
      <alignment horizontal="center"/>
    </xf>
    <xf numFmtId="0" fontId="14" fillId="0" borderId="18" xfId="5" applyFont="1" applyBorder="1" applyAlignment="1">
      <alignment horizontal="center"/>
    </xf>
    <xf numFmtId="0" fontId="14" fillId="0" borderId="25" xfId="5" applyFont="1" applyBorder="1" applyAlignment="1">
      <alignment wrapText="1"/>
    </xf>
    <xf numFmtId="0" fontId="14" fillId="0" borderId="18" xfId="5" applyFont="1" applyBorder="1" applyAlignment="1">
      <alignment wrapText="1"/>
    </xf>
    <xf numFmtId="0" fontId="14" fillId="3" borderId="28" xfId="0" applyFont="1" applyFill="1" applyBorder="1" applyAlignment="1">
      <alignment vertical="center"/>
    </xf>
    <xf numFmtId="0" fontId="14" fillId="0" borderId="24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</cellXfs>
  <cellStyles count="6">
    <cellStyle name="Comma" xfId="2" builtinId="3"/>
    <cellStyle name="Normal" xfId="0" builtinId="0"/>
    <cellStyle name="Normal 2" xfId="5"/>
    <cellStyle name="Normal 2 2" xfId="4"/>
    <cellStyle name="Normal 7" xfId="3"/>
    <cellStyle name="Percent" xfId="1" builtinId="5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K18"/>
  <sheetViews>
    <sheetView workbookViewId="0">
      <selection activeCell="S26" sqref="S26"/>
    </sheetView>
  </sheetViews>
  <sheetFormatPr defaultColWidth="9.140625" defaultRowHeight="11.25" x14ac:dyDescent="0.2"/>
  <cols>
    <col min="1" max="1" width="8.85546875" style="1" customWidth="1"/>
    <col min="2" max="2" width="20.85546875" style="1" customWidth="1"/>
    <col min="3" max="3" width="9.28515625" style="1" customWidth="1"/>
    <col min="4" max="4" width="10.28515625" style="1" customWidth="1"/>
    <col min="5" max="5" width="9.5703125" style="1" bestFit="1" customWidth="1"/>
    <col min="6" max="6" width="10.42578125" style="1" customWidth="1"/>
    <col min="7" max="8" width="11.5703125" style="1" customWidth="1"/>
    <col min="9" max="9" width="12" style="1" customWidth="1"/>
    <col min="10" max="10" width="11.85546875" style="1" customWidth="1"/>
    <col min="11" max="11" width="7.7109375" style="1" bestFit="1" customWidth="1"/>
    <col min="12" max="12" width="14.85546875" style="1" bestFit="1" customWidth="1"/>
    <col min="13" max="16384" width="9.140625" style="1"/>
  </cols>
  <sheetData>
    <row r="2" spans="1:11" x14ac:dyDescent="0.2">
      <c r="A2" s="1" t="s">
        <v>167</v>
      </c>
    </row>
    <row r="4" spans="1:11" ht="19.899999999999999" customHeight="1" x14ac:dyDescent="0.2">
      <c r="A4" s="211" t="s">
        <v>0</v>
      </c>
      <c r="B4" s="212"/>
      <c r="C4" s="213"/>
      <c r="D4" s="211" t="s">
        <v>81</v>
      </c>
      <c r="E4" s="212"/>
      <c r="F4" s="212"/>
      <c r="G4" s="213"/>
      <c r="H4" s="4" t="s">
        <v>154</v>
      </c>
      <c r="I4" s="4"/>
      <c r="J4" s="2"/>
      <c r="K4" s="3"/>
    </row>
    <row r="5" spans="1:11" ht="33.75" x14ac:dyDescent="0.2">
      <c r="A5" s="4" t="s">
        <v>1</v>
      </c>
      <c r="B5" s="4" t="s">
        <v>2</v>
      </c>
      <c r="C5" s="5" t="s">
        <v>152</v>
      </c>
      <c r="D5" s="6" t="s">
        <v>0</v>
      </c>
      <c r="E5" s="5" t="s">
        <v>153</v>
      </c>
      <c r="F5" s="5" t="s">
        <v>3</v>
      </c>
      <c r="G5" s="5" t="s">
        <v>14</v>
      </c>
      <c r="H5" s="74" t="s">
        <v>246</v>
      </c>
      <c r="I5" s="74" t="s">
        <v>247</v>
      </c>
      <c r="J5" s="43" t="s">
        <v>4</v>
      </c>
      <c r="K5" s="7" t="s">
        <v>22</v>
      </c>
    </row>
    <row r="6" spans="1:11" ht="24.75" customHeight="1" x14ac:dyDescent="0.2">
      <c r="A6" s="89" t="s">
        <v>95</v>
      </c>
      <c r="B6" s="5" t="s">
        <v>156</v>
      </c>
      <c r="C6" s="63">
        <f>'Aneksi 2'!C17</f>
        <v>229008728</v>
      </c>
      <c r="D6" s="207" t="s">
        <v>94</v>
      </c>
      <c r="E6" s="207">
        <f>'Aneksi 2'!D51</f>
        <v>406098000</v>
      </c>
      <c r="F6" s="207">
        <f>'Aneksi 2'!E51</f>
        <v>406098000</v>
      </c>
      <c r="G6" s="207">
        <f>'Aneksi 2'!F51</f>
        <v>468614282</v>
      </c>
      <c r="H6" s="207">
        <f>'Aneksi 2'!G51</f>
        <v>312409521.33333337</v>
      </c>
      <c r="I6" s="207">
        <f>'Aneksi 2'!H51</f>
        <v>236121290</v>
      </c>
      <c r="J6" s="207">
        <f>'Aneksi 2'!I51</f>
        <v>76288231.333333343</v>
      </c>
      <c r="K6" s="208">
        <f>'Aneksi 2'!J51</f>
        <v>0.75580695809864362</v>
      </c>
    </row>
    <row r="7" spans="1:11" x14ac:dyDescent="0.2">
      <c r="A7" s="89" t="s">
        <v>96</v>
      </c>
      <c r="B7" s="4" t="s">
        <v>157</v>
      </c>
      <c r="C7" s="63">
        <f>'Aneksi 2'!C28</f>
        <v>34740675</v>
      </c>
      <c r="D7" s="207"/>
      <c r="E7" s="207"/>
      <c r="F7" s="207"/>
      <c r="G7" s="207"/>
      <c r="H7" s="207"/>
      <c r="I7" s="207"/>
      <c r="J7" s="207"/>
      <c r="K7" s="208"/>
    </row>
    <row r="8" spans="1:11" x14ac:dyDescent="0.2">
      <c r="A8" s="62">
        <v>10430</v>
      </c>
      <c r="B8" s="4" t="s">
        <v>158</v>
      </c>
      <c r="C8" s="63">
        <f>'Aneksi 2'!C39</f>
        <v>62376913</v>
      </c>
      <c r="D8" s="207"/>
      <c r="E8" s="207"/>
      <c r="F8" s="207"/>
      <c r="G8" s="207"/>
      <c r="H8" s="207"/>
      <c r="I8" s="207"/>
      <c r="J8" s="207"/>
      <c r="K8" s="208"/>
    </row>
    <row r="9" spans="1:11" ht="34.5" thickBot="1" x14ac:dyDescent="0.25">
      <c r="A9" s="62">
        <v>10140</v>
      </c>
      <c r="B9" s="5" t="s">
        <v>159</v>
      </c>
      <c r="C9" s="63">
        <f>'Aneksi 2'!C50</f>
        <v>20406112</v>
      </c>
      <c r="D9" s="207"/>
      <c r="E9" s="207"/>
      <c r="F9" s="207"/>
      <c r="G9" s="207"/>
      <c r="H9" s="207"/>
      <c r="I9" s="207"/>
      <c r="J9" s="207"/>
      <c r="K9" s="208"/>
    </row>
    <row r="10" spans="1:11" ht="25.5" customHeight="1" thickBot="1" x14ac:dyDescent="0.25">
      <c r="A10" s="209" t="s">
        <v>13</v>
      </c>
      <c r="B10" s="210"/>
      <c r="C10" s="144">
        <f>SUM(C6:C9)</f>
        <v>346532428</v>
      </c>
      <c r="D10" s="144"/>
      <c r="E10" s="144">
        <f t="shared" ref="E10:J10" si="0">SUM(E6:E9)</f>
        <v>406098000</v>
      </c>
      <c r="F10" s="144">
        <f t="shared" si="0"/>
        <v>406098000</v>
      </c>
      <c r="G10" s="145">
        <f t="shared" si="0"/>
        <v>468614282</v>
      </c>
      <c r="H10" s="145">
        <f t="shared" si="0"/>
        <v>312409521.33333337</v>
      </c>
      <c r="I10" s="145">
        <f t="shared" si="0"/>
        <v>236121290</v>
      </c>
      <c r="J10" s="146">
        <f t="shared" si="0"/>
        <v>76288231.333333343</v>
      </c>
      <c r="K10" s="147">
        <f>I10/H10</f>
        <v>0.75580695809864362</v>
      </c>
    </row>
    <row r="11" spans="1:11" x14ac:dyDescent="0.2">
      <c r="F11" s="8"/>
      <c r="G11" s="8"/>
      <c r="H11" s="8"/>
      <c r="I11" s="8"/>
      <c r="J11" s="23"/>
    </row>
    <row r="12" spans="1:11" x14ac:dyDescent="0.2">
      <c r="A12" s="1" t="s">
        <v>15</v>
      </c>
      <c r="B12" s="1" t="s">
        <v>16</v>
      </c>
      <c r="C12" s="1" t="s">
        <v>17</v>
      </c>
      <c r="D12" s="1" t="s">
        <v>98</v>
      </c>
    </row>
    <row r="13" spans="1:11" x14ac:dyDescent="0.2">
      <c r="A13" s="1" t="s">
        <v>94</v>
      </c>
      <c r="C13" s="1" t="s">
        <v>248</v>
      </c>
      <c r="D13" s="1" t="s">
        <v>99</v>
      </c>
    </row>
    <row r="14" spans="1:11" x14ac:dyDescent="0.2">
      <c r="C14" s="1" t="s">
        <v>249</v>
      </c>
      <c r="D14" s="1" t="s">
        <v>250</v>
      </c>
    </row>
    <row r="15" spans="1:11" x14ac:dyDescent="0.2">
      <c r="D15" s="1" t="s">
        <v>251</v>
      </c>
    </row>
    <row r="16" spans="1:11" x14ac:dyDescent="0.2">
      <c r="D16" s="1" t="s">
        <v>252</v>
      </c>
    </row>
    <row r="17" spans="4:4" x14ac:dyDescent="0.2">
      <c r="D17" s="1" t="s">
        <v>253</v>
      </c>
    </row>
    <row r="18" spans="4:4" x14ac:dyDescent="0.2">
      <c r="D18" s="1" t="s">
        <v>254</v>
      </c>
    </row>
  </sheetData>
  <mergeCells count="11">
    <mergeCell ref="I6:I9"/>
    <mergeCell ref="J6:J9"/>
    <mergeCell ref="K6:K9"/>
    <mergeCell ref="A10:B10"/>
    <mergeCell ref="A4:C4"/>
    <mergeCell ref="D4:G4"/>
    <mergeCell ref="D6:D9"/>
    <mergeCell ref="E6:E9"/>
    <mergeCell ref="F6:F9"/>
    <mergeCell ref="G6:G9"/>
    <mergeCell ref="H6:H9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T6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L7" sqref="L7:S17"/>
    </sheetView>
  </sheetViews>
  <sheetFormatPr defaultColWidth="9.140625" defaultRowHeight="11.25" x14ac:dyDescent="0.2"/>
  <cols>
    <col min="1" max="1" width="8.28515625" style="1" customWidth="1"/>
    <col min="2" max="2" width="26.28515625" style="1" customWidth="1"/>
    <col min="3" max="3" width="14.5703125" style="1" bestFit="1" customWidth="1"/>
    <col min="4" max="4" width="14.28515625" style="1" customWidth="1"/>
    <col min="5" max="5" width="12.5703125" style="1" customWidth="1"/>
    <col min="6" max="6" width="14.5703125" style="1" bestFit="1" customWidth="1"/>
    <col min="7" max="7" width="14.28515625" style="1" customWidth="1"/>
    <col min="8" max="8" width="15.28515625" style="1" customWidth="1"/>
    <col min="9" max="9" width="14.28515625" style="1" customWidth="1"/>
    <col min="10" max="11" width="10.7109375" style="1" customWidth="1"/>
    <col min="12" max="12" width="14.42578125" style="1" bestFit="1" customWidth="1"/>
    <col min="13" max="13" width="12.28515625" style="1" customWidth="1"/>
    <col min="14" max="15" width="10.7109375" style="1" customWidth="1"/>
    <col min="16" max="16" width="15" style="1" customWidth="1"/>
    <col min="17" max="17" width="9.140625" style="1"/>
    <col min="18" max="18" width="14.42578125" style="1" bestFit="1" customWidth="1"/>
    <col min="19" max="19" width="14.140625" style="1" customWidth="1"/>
    <col min="20" max="20" width="9.140625" style="1"/>
    <col min="21" max="22" width="10.7109375" style="1" bestFit="1" customWidth="1"/>
    <col min="23" max="23" width="13" style="1" customWidth="1"/>
    <col min="24" max="16384" width="9.140625" style="1"/>
  </cols>
  <sheetData>
    <row r="2" spans="1:19" x14ac:dyDescent="0.2">
      <c r="A2" s="1" t="s">
        <v>166</v>
      </c>
    </row>
    <row r="5" spans="1:19" ht="24" customHeight="1" x14ac:dyDescent="0.2">
      <c r="A5" s="214"/>
      <c r="B5" s="214"/>
      <c r="C5" s="214" t="s">
        <v>165</v>
      </c>
      <c r="D5" s="214"/>
      <c r="E5" s="214"/>
      <c r="F5" s="214"/>
      <c r="G5" s="214"/>
      <c r="H5" s="214"/>
      <c r="I5" s="214"/>
      <c r="J5" s="9"/>
      <c r="K5" s="9"/>
      <c r="L5" s="9"/>
      <c r="M5" s="9"/>
      <c r="N5" s="9"/>
      <c r="O5" s="9"/>
      <c r="P5" s="9"/>
    </row>
    <row r="6" spans="1:19" ht="22.5" x14ac:dyDescent="0.2">
      <c r="A6" s="10" t="s">
        <v>23</v>
      </c>
      <c r="B6" s="11" t="s">
        <v>24</v>
      </c>
      <c r="C6" s="10" t="s">
        <v>152</v>
      </c>
      <c r="D6" s="10" t="s">
        <v>153</v>
      </c>
      <c r="E6" s="10" t="s">
        <v>3</v>
      </c>
      <c r="F6" s="10" t="s">
        <v>14</v>
      </c>
      <c r="G6" s="10" t="s">
        <v>164</v>
      </c>
      <c r="H6" s="10" t="s">
        <v>168</v>
      </c>
      <c r="I6" s="10" t="s">
        <v>4</v>
      </c>
      <c r="J6" s="10" t="s">
        <v>22</v>
      </c>
      <c r="K6" s="12"/>
      <c r="L6" s="12"/>
      <c r="M6" s="12"/>
      <c r="N6" s="12"/>
      <c r="O6" s="12"/>
      <c r="P6" s="12"/>
    </row>
    <row r="7" spans="1:19" ht="12.75" x14ac:dyDescent="0.2">
      <c r="A7" s="13">
        <v>600</v>
      </c>
      <c r="B7" s="13" t="s">
        <v>6</v>
      </c>
      <c r="C7" s="137">
        <v>170732145</v>
      </c>
      <c r="D7" s="137">
        <v>180315000</v>
      </c>
      <c r="E7" s="137">
        <v>180315000</v>
      </c>
      <c r="F7" s="137">
        <v>180093790</v>
      </c>
      <c r="G7" s="138">
        <f>F7/12*8</f>
        <v>120062526.66666667</v>
      </c>
      <c r="H7" s="137">
        <v>117486894</v>
      </c>
      <c r="I7" s="137">
        <f>G7-H7</f>
        <v>2575632.6666666716</v>
      </c>
      <c r="J7" s="14">
        <f>H7/G7</f>
        <v>0.97854757235105105</v>
      </c>
      <c r="K7" s="17"/>
      <c r="L7" s="206"/>
      <c r="M7" s="206"/>
      <c r="N7" s="206"/>
      <c r="O7" s="206"/>
      <c r="P7" s="206"/>
      <c r="Q7" s="206"/>
      <c r="R7" s="206"/>
      <c r="S7" s="206"/>
    </row>
    <row r="8" spans="1:19" ht="18" customHeight="1" x14ac:dyDescent="0.2">
      <c r="A8" s="13">
        <v>601</v>
      </c>
      <c r="B8" s="13" t="s">
        <v>7</v>
      </c>
      <c r="C8" s="137">
        <v>28572345</v>
      </c>
      <c r="D8" s="137">
        <v>29807000</v>
      </c>
      <c r="E8" s="137">
        <v>29807000</v>
      </c>
      <c r="F8" s="137">
        <v>29807000</v>
      </c>
      <c r="G8" s="138">
        <f t="shared" ref="G8:G16" si="0">F8/12*8</f>
        <v>19871333.333333332</v>
      </c>
      <c r="H8" s="137">
        <v>19944556</v>
      </c>
      <c r="I8" s="137">
        <f t="shared" ref="I8:I16" si="1">G8-H8</f>
        <v>-73222.666666667908</v>
      </c>
      <c r="J8" s="14">
        <f t="shared" ref="J8:J16" si="2">H8/G8</f>
        <v>1.0036848391317477</v>
      </c>
      <c r="K8" s="17"/>
      <c r="L8" s="206"/>
      <c r="M8" s="206"/>
      <c r="N8" s="206"/>
      <c r="O8" s="206"/>
      <c r="P8" s="206"/>
      <c r="Q8" s="206"/>
      <c r="R8" s="206"/>
      <c r="S8" s="206"/>
    </row>
    <row r="9" spans="1:19" ht="24.75" customHeight="1" x14ac:dyDescent="0.2">
      <c r="A9" s="13">
        <v>602</v>
      </c>
      <c r="B9" s="13" t="s">
        <v>8</v>
      </c>
      <c r="C9" s="137">
        <v>22134388</v>
      </c>
      <c r="D9" s="137">
        <v>37685000</v>
      </c>
      <c r="E9" s="137">
        <v>37685000</v>
      </c>
      <c r="F9" s="137">
        <v>37685000</v>
      </c>
      <c r="G9" s="138">
        <f t="shared" si="0"/>
        <v>25123333.333333332</v>
      </c>
      <c r="H9" s="137">
        <v>16359024</v>
      </c>
      <c r="I9" s="137">
        <f t="shared" si="1"/>
        <v>8764309.3333333321</v>
      </c>
      <c r="J9" s="14">
        <f t="shared" si="2"/>
        <v>0.65114862677457874</v>
      </c>
      <c r="K9" s="17"/>
      <c r="L9" s="206"/>
      <c r="M9" s="206"/>
      <c r="N9" s="206"/>
      <c r="O9" s="206"/>
      <c r="P9" s="206"/>
      <c r="Q9" s="206"/>
      <c r="R9" s="206"/>
      <c r="S9" s="206"/>
    </row>
    <row r="10" spans="1:19" ht="12.75" x14ac:dyDescent="0.2">
      <c r="A10" s="13">
        <v>603</v>
      </c>
      <c r="B10" s="13" t="s">
        <v>9</v>
      </c>
      <c r="C10" s="137"/>
      <c r="D10" s="137"/>
      <c r="E10" s="137"/>
      <c r="F10" s="137"/>
      <c r="G10" s="138">
        <f t="shared" si="0"/>
        <v>0</v>
      </c>
      <c r="H10" s="137"/>
      <c r="I10" s="137">
        <f t="shared" si="1"/>
        <v>0</v>
      </c>
      <c r="J10" s="14"/>
      <c r="K10" s="17"/>
      <c r="L10" s="206"/>
      <c r="M10" s="206"/>
      <c r="N10" s="206"/>
      <c r="O10" s="206"/>
      <c r="P10" s="206"/>
      <c r="Q10" s="206"/>
      <c r="R10" s="206"/>
      <c r="S10" s="206"/>
    </row>
    <row r="11" spans="1:19" ht="12.75" x14ac:dyDescent="0.2">
      <c r="A11" s="13">
        <v>604</v>
      </c>
      <c r="B11" s="13" t="s">
        <v>10</v>
      </c>
      <c r="C11" s="137"/>
      <c r="D11" s="137"/>
      <c r="E11" s="137"/>
      <c r="F11" s="137"/>
      <c r="G11" s="138">
        <f t="shared" si="0"/>
        <v>0</v>
      </c>
      <c r="H11" s="137"/>
      <c r="I11" s="137">
        <f t="shared" si="1"/>
        <v>0</v>
      </c>
      <c r="J11" s="14"/>
      <c r="K11" s="17"/>
      <c r="L11" s="206"/>
      <c r="M11" s="206"/>
      <c r="N11" s="206"/>
      <c r="O11" s="206"/>
      <c r="P11" s="206"/>
      <c r="Q11" s="206"/>
      <c r="R11" s="206"/>
      <c r="S11" s="206"/>
    </row>
    <row r="12" spans="1:19" ht="12.75" x14ac:dyDescent="0.2">
      <c r="A12" s="13">
        <v>605</v>
      </c>
      <c r="B12" s="13" t="s">
        <v>11</v>
      </c>
      <c r="C12" s="137"/>
      <c r="D12" s="137"/>
      <c r="E12" s="137"/>
      <c r="F12" s="137"/>
      <c r="G12" s="138">
        <f t="shared" si="0"/>
        <v>0</v>
      </c>
      <c r="H12" s="137"/>
      <c r="I12" s="137">
        <f t="shared" si="1"/>
        <v>0</v>
      </c>
      <c r="J12" s="14"/>
      <c r="K12" s="17"/>
      <c r="L12" s="206"/>
      <c r="M12" s="206"/>
      <c r="N12" s="206"/>
      <c r="O12" s="206"/>
      <c r="P12" s="206"/>
      <c r="Q12" s="206"/>
      <c r="R12" s="206"/>
      <c r="S12" s="206"/>
    </row>
    <row r="13" spans="1:19" ht="12.75" x14ac:dyDescent="0.2">
      <c r="A13" s="13">
        <v>606</v>
      </c>
      <c r="B13" s="13" t="s">
        <v>12</v>
      </c>
      <c r="C13" s="137">
        <v>471955</v>
      </c>
      <c r="D13" s="137"/>
      <c r="E13" s="137"/>
      <c r="F13" s="137">
        <v>221210</v>
      </c>
      <c r="G13" s="138">
        <f t="shared" si="0"/>
        <v>147473.33333333334</v>
      </c>
      <c r="H13" s="137">
        <v>221210</v>
      </c>
      <c r="I13" s="137">
        <f t="shared" si="1"/>
        <v>-73736.666666666657</v>
      </c>
      <c r="J13" s="14">
        <f t="shared" si="2"/>
        <v>1.5</v>
      </c>
      <c r="K13" s="17"/>
      <c r="L13" s="206"/>
      <c r="M13" s="206"/>
      <c r="N13" s="206"/>
      <c r="O13" s="206"/>
      <c r="P13" s="206"/>
      <c r="Q13" s="206"/>
      <c r="R13" s="206"/>
      <c r="S13" s="206"/>
    </row>
    <row r="14" spans="1:19" ht="12.75" x14ac:dyDescent="0.2">
      <c r="A14" s="13">
        <v>609</v>
      </c>
      <c r="B14" s="13" t="s">
        <v>79</v>
      </c>
      <c r="C14" s="137"/>
      <c r="D14" s="137"/>
      <c r="E14" s="137"/>
      <c r="F14" s="137"/>
      <c r="G14" s="138">
        <f t="shared" si="0"/>
        <v>0</v>
      </c>
      <c r="H14" s="137"/>
      <c r="I14" s="137">
        <f t="shared" si="1"/>
        <v>0</v>
      </c>
      <c r="J14" s="14"/>
      <c r="K14" s="17"/>
      <c r="L14" s="206"/>
      <c r="M14" s="206"/>
      <c r="N14" s="206"/>
      <c r="O14" s="206"/>
      <c r="P14" s="206"/>
      <c r="Q14" s="206"/>
      <c r="R14" s="206"/>
      <c r="S14" s="206"/>
    </row>
    <row r="15" spans="1:19" ht="12.75" x14ac:dyDescent="0.2">
      <c r="A15" s="13">
        <v>230</v>
      </c>
      <c r="B15" s="13" t="s">
        <v>77</v>
      </c>
      <c r="C15" s="137"/>
      <c r="D15" s="137">
        <v>6720000</v>
      </c>
      <c r="E15" s="137">
        <v>6720000</v>
      </c>
      <c r="F15" s="137">
        <v>11436000</v>
      </c>
      <c r="G15" s="138">
        <f t="shared" si="0"/>
        <v>7624000</v>
      </c>
      <c r="H15" s="137"/>
      <c r="I15" s="137">
        <f t="shared" si="1"/>
        <v>7624000</v>
      </c>
      <c r="J15" s="14">
        <f t="shared" si="2"/>
        <v>0</v>
      </c>
      <c r="K15" s="17"/>
      <c r="L15" s="206"/>
      <c r="M15" s="206"/>
      <c r="N15" s="206"/>
      <c r="O15" s="206"/>
      <c r="P15" s="206"/>
      <c r="Q15" s="206"/>
      <c r="R15" s="206"/>
      <c r="S15" s="206"/>
    </row>
    <row r="16" spans="1:19" ht="17.25" customHeight="1" thickBot="1" x14ac:dyDescent="0.25">
      <c r="A16" s="13">
        <v>231</v>
      </c>
      <c r="B16" s="13" t="s">
        <v>78</v>
      </c>
      <c r="C16" s="137">
        <v>7097895</v>
      </c>
      <c r="D16" s="137">
        <v>7300000</v>
      </c>
      <c r="E16" s="137">
        <v>7300000</v>
      </c>
      <c r="F16" s="137">
        <v>32855415</v>
      </c>
      <c r="G16" s="138">
        <f t="shared" si="0"/>
        <v>21903610</v>
      </c>
      <c r="H16" s="137">
        <v>80446</v>
      </c>
      <c r="I16" s="137">
        <f t="shared" si="1"/>
        <v>21823164</v>
      </c>
      <c r="J16" s="14">
        <f t="shared" si="2"/>
        <v>3.672727920192151E-3</v>
      </c>
      <c r="K16" s="17"/>
      <c r="L16" s="206"/>
      <c r="M16" s="206"/>
      <c r="N16" s="206"/>
      <c r="O16" s="206"/>
      <c r="P16" s="206"/>
      <c r="Q16" s="206"/>
      <c r="R16" s="206"/>
      <c r="S16" s="206"/>
    </row>
    <row r="17" spans="1:20" ht="24" customHeight="1" thickBot="1" x14ac:dyDescent="0.25">
      <c r="A17" s="26" t="s">
        <v>5</v>
      </c>
      <c r="B17" s="27" t="s">
        <v>160</v>
      </c>
      <c r="C17" s="28">
        <f>SUM(C7:C16)</f>
        <v>229008728</v>
      </c>
      <c r="D17" s="28">
        <f t="shared" ref="D17:I17" si="3">SUM(D7:D16)</f>
        <v>261827000</v>
      </c>
      <c r="E17" s="28">
        <f t="shared" si="3"/>
        <v>261827000</v>
      </c>
      <c r="F17" s="29">
        <f>SUM(F7:F16)</f>
        <v>292098415</v>
      </c>
      <c r="G17" s="29">
        <f t="shared" si="3"/>
        <v>194732276.66666669</v>
      </c>
      <c r="H17" s="29">
        <f t="shared" si="3"/>
        <v>154092130</v>
      </c>
      <c r="I17" s="29">
        <f t="shared" si="3"/>
        <v>40640146.666666672</v>
      </c>
      <c r="J17" s="44">
        <f>H17/G17</f>
        <v>0.79130246221979661</v>
      </c>
      <c r="K17" s="30"/>
      <c r="L17" s="30"/>
      <c r="M17" s="30"/>
      <c r="N17" s="30"/>
      <c r="O17" s="30"/>
      <c r="P17" s="15"/>
      <c r="Q17" s="16"/>
      <c r="T17" s="17"/>
    </row>
    <row r="18" spans="1:20" ht="12.75" x14ac:dyDescent="0.2">
      <c r="A18" s="13">
        <v>600</v>
      </c>
      <c r="B18" s="13" t="s">
        <v>6</v>
      </c>
      <c r="C18" s="137">
        <v>21895445</v>
      </c>
      <c r="D18" s="137">
        <v>23725000</v>
      </c>
      <c r="E18" s="137">
        <v>23725000</v>
      </c>
      <c r="F18" s="137">
        <v>23725000</v>
      </c>
      <c r="G18" s="138">
        <f>F18/12*8</f>
        <v>15816666.666666666</v>
      </c>
      <c r="H18" s="137">
        <v>15911094</v>
      </c>
      <c r="I18" s="137">
        <f>G18-H18</f>
        <v>-94427.333333333954</v>
      </c>
      <c r="J18" s="14">
        <f>H18/G18</f>
        <v>1.0059701159114858</v>
      </c>
      <c r="K18" s="17"/>
      <c r="L18" s="30"/>
      <c r="M18" s="17"/>
      <c r="N18" s="17"/>
      <c r="O18" s="17"/>
      <c r="P18" s="15"/>
    </row>
    <row r="19" spans="1:20" ht="12.75" x14ac:dyDescent="0.2">
      <c r="A19" s="13">
        <v>601</v>
      </c>
      <c r="B19" s="13" t="s">
        <v>7</v>
      </c>
      <c r="C19" s="137">
        <v>3633882</v>
      </c>
      <c r="D19" s="137">
        <v>3923000</v>
      </c>
      <c r="E19" s="137">
        <v>3923000</v>
      </c>
      <c r="F19" s="137">
        <v>3923000</v>
      </c>
      <c r="G19" s="138">
        <f t="shared" ref="G19:G27" si="4">F19/12*8</f>
        <v>2615333.3333333335</v>
      </c>
      <c r="H19" s="137">
        <v>2331911</v>
      </c>
      <c r="I19" s="137">
        <f t="shared" ref="I19:I27" si="5">G19-H19</f>
        <v>283422.33333333349</v>
      </c>
      <c r="J19" s="14">
        <f t="shared" ref="J19:J27" si="6">H19/G19</f>
        <v>0.8916305123629874</v>
      </c>
      <c r="K19" s="17"/>
      <c r="L19" s="30"/>
      <c r="M19" s="17"/>
      <c r="N19" s="17"/>
      <c r="O19" s="17"/>
      <c r="P19" s="15"/>
    </row>
    <row r="20" spans="1:20" ht="18.75" customHeight="1" x14ac:dyDescent="0.2">
      <c r="A20" s="13">
        <v>602</v>
      </c>
      <c r="B20" s="13" t="s">
        <v>8</v>
      </c>
      <c r="C20" s="137">
        <v>7594678</v>
      </c>
      <c r="D20" s="137">
        <v>21000000</v>
      </c>
      <c r="E20" s="137">
        <v>21000000</v>
      </c>
      <c r="F20" s="137">
        <v>21000000</v>
      </c>
      <c r="G20" s="138">
        <f t="shared" si="4"/>
        <v>14000000</v>
      </c>
      <c r="H20" s="137">
        <v>6025093</v>
      </c>
      <c r="I20" s="137">
        <f t="shared" si="5"/>
        <v>7974907</v>
      </c>
      <c r="J20" s="14">
        <f t="shared" si="6"/>
        <v>0.43036378571428574</v>
      </c>
      <c r="K20" s="17"/>
      <c r="L20" s="30"/>
      <c r="M20" s="17"/>
      <c r="N20" s="17"/>
      <c r="O20" s="17"/>
      <c r="P20" s="19"/>
    </row>
    <row r="21" spans="1:20" ht="12.75" x14ac:dyDescent="0.2">
      <c r="A21" s="13">
        <v>603</v>
      </c>
      <c r="B21" s="13" t="s">
        <v>9</v>
      </c>
      <c r="C21" s="137"/>
      <c r="D21" s="137"/>
      <c r="E21" s="137"/>
      <c r="F21" s="137"/>
      <c r="G21" s="138">
        <f t="shared" si="4"/>
        <v>0</v>
      </c>
      <c r="H21" s="137"/>
      <c r="I21" s="137">
        <f t="shared" si="5"/>
        <v>0</v>
      </c>
      <c r="J21" s="14"/>
      <c r="K21" s="17"/>
      <c r="L21" s="30"/>
      <c r="M21" s="17"/>
      <c r="N21" s="17"/>
      <c r="O21" s="17"/>
    </row>
    <row r="22" spans="1:20" ht="12.75" x14ac:dyDescent="0.2">
      <c r="A22" s="13">
        <v>604</v>
      </c>
      <c r="B22" s="13" t="s">
        <v>10</v>
      </c>
      <c r="C22" s="137"/>
      <c r="D22" s="137"/>
      <c r="E22" s="137"/>
      <c r="F22" s="137"/>
      <c r="G22" s="138">
        <f t="shared" si="4"/>
        <v>0</v>
      </c>
      <c r="H22" s="137"/>
      <c r="I22" s="137">
        <f t="shared" si="5"/>
        <v>0</v>
      </c>
      <c r="J22" s="14"/>
      <c r="K22" s="17"/>
      <c r="L22" s="30"/>
      <c r="M22" s="17"/>
      <c r="N22" s="17"/>
      <c r="O22" s="17"/>
    </row>
    <row r="23" spans="1:20" ht="12.75" x14ac:dyDescent="0.2">
      <c r="A23" s="13">
        <v>605</v>
      </c>
      <c r="B23" s="13" t="s">
        <v>11</v>
      </c>
      <c r="C23" s="137"/>
      <c r="D23" s="137"/>
      <c r="E23" s="137"/>
      <c r="F23" s="137"/>
      <c r="G23" s="138">
        <f t="shared" si="4"/>
        <v>0</v>
      </c>
      <c r="H23" s="137"/>
      <c r="I23" s="137">
        <f t="shared" si="5"/>
        <v>0</v>
      </c>
      <c r="J23" s="14"/>
      <c r="K23" s="17"/>
      <c r="L23" s="30"/>
      <c r="M23" s="17"/>
      <c r="N23" s="17"/>
      <c r="O23" s="17"/>
    </row>
    <row r="24" spans="1:20" ht="12.75" x14ac:dyDescent="0.2">
      <c r="A24" s="13">
        <v>606</v>
      </c>
      <c r="B24" s="13" t="s">
        <v>12</v>
      </c>
      <c r="C24" s="137">
        <v>92500</v>
      </c>
      <c r="D24" s="137"/>
      <c r="E24" s="137"/>
      <c r="F24" s="137"/>
      <c r="G24" s="138">
        <f t="shared" si="4"/>
        <v>0</v>
      </c>
      <c r="H24" s="137"/>
      <c r="I24" s="137">
        <f t="shared" si="5"/>
        <v>0</v>
      </c>
      <c r="J24" s="14"/>
      <c r="K24" s="17"/>
      <c r="L24" s="30"/>
      <c r="M24" s="17"/>
      <c r="N24" s="17"/>
      <c r="O24" s="17"/>
    </row>
    <row r="25" spans="1:20" ht="12.75" x14ac:dyDescent="0.2">
      <c r="A25" s="13">
        <v>609</v>
      </c>
      <c r="B25" s="13" t="s">
        <v>79</v>
      </c>
      <c r="C25" s="137"/>
      <c r="D25" s="137"/>
      <c r="E25" s="137"/>
      <c r="F25" s="137"/>
      <c r="G25" s="138">
        <f t="shared" si="4"/>
        <v>0</v>
      </c>
      <c r="H25" s="137"/>
      <c r="I25" s="137">
        <f t="shared" si="5"/>
        <v>0</v>
      </c>
      <c r="J25" s="14"/>
      <c r="K25" s="17"/>
      <c r="L25" s="30"/>
      <c r="M25" s="17"/>
      <c r="N25" s="17"/>
      <c r="O25" s="17"/>
    </row>
    <row r="26" spans="1:20" ht="12.75" x14ac:dyDescent="0.2">
      <c r="A26" s="13">
        <v>230</v>
      </c>
      <c r="B26" s="13" t="s">
        <v>77</v>
      </c>
      <c r="C26" s="137"/>
      <c r="D26" s="137"/>
      <c r="E26" s="137"/>
      <c r="F26" s="137"/>
      <c r="G26" s="138">
        <f t="shared" si="4"/>
        <v>0</v>
      </c>
      <c r="H26" s="137"/>
      <c r="I26" s="137">
        <f t="shared" si="5"/>
        <v>0</v>
      </c>
      <c r="J26" s="14"/>
      <c r="K26" s="17"/>
      <c r="L26" s="30"/>
      <c r="M26" s="17"/>
      <c r="N26" s="17"/>
      <c r="O26" s="17"/>
    </row>
    <row r="27" spans="1:20" ht="18.75" customHeight="1" thickBot="1" x14ac:dyDescent="0.25">
      <c r="A27" s="13">
        <v>231</v>
      </c>
      <c r="B27" s="13" t="s">
        <v>78</v>
      </c>
      <c r="C27" s="137">
        <v>1524170</v>
      </c>
      <c r="D27" s="137">
        <v>2700000</v>
      </c>
      <c r="E27" s="137">
        <v>2700000</v>
      </c>
      <c r="F27" s="137">
        <v>32114980</v>
      </c>
      <c r="G27" s="138">
        <f t="shared" si="4"/>
        <v>21409986.666666668</v>
      </c>
      <c r="H27" s="137">
        <v>65172</v>
      </c>
      <c r="I27" s="137">
        <f t="shared" si="5"/>
        <v>21344814.666666668</v>
      </c>
      <c r="J27" s="14">
        <f t="shared" si="6"/>
        <v>3.0440000274015427E-3</v>
      </c>
      <c r="K27" s="17"/>
      <c r="L27" s="30"/>
      <c r="M27" s="17"/>
      <c r="N27" s="17"/>
      <c r="O27" s="17"/>
      <c r="P27" s="19"/>
    </row>
    <row r="28" spans="1:20" ht="24" customHeight="1" thickBot="1" x14ac:dyDescent="0.25">
      <c r="A28" s="26" t="s">
        <v>5</v>
      </c>
      <c r="B28" s="27" t="s">
        <v>161</v>
      </c>
      <c r="C28" s="28">
        <f t="shared" ref="C28:H28" si="7">SUM(C18:C27)</f>
        <v>34740675</v>
      </c>
      <c r="D28" s="28">
        <f t="shared" si="7"/>
        <v>51348000</v>
      </c>
      <c r="E28" s="28">
        <f t="shared" si="7"/>
        <v>51348000</v>
      </c>
      <c r="F28" s="29">
        <f t="shared" si="7"/>
        <v>80762980</v>
      </c>
      <c r="G28" s="29">
        <f t="shared" si="7"/>
        <v>53841986.666666672</v>
      </c>
      <c r="H28" s="29">
        <f t="shared" si="7"/>
        <v>24333270</v>
      </c>
      <c r="I28" s="29">
        <f>SUM(I18:I27)</f>
        <v>29508716.666666668</v>
      </c>
      <c r="J28" s="44">
        <f>H28/G28</f>
        <v>0.45193856145476552</v>
      </c>
      <c r="K28" s="30"/>
      <c r="L28" s="30"/>
      <c r="M28" s="30"/>
      <c r="N28" s="30"/>
      <c r="O28" s="30"/>
      <c r="P28" s="15"/>
      <c r="Q28" s="16"/>
      <c r="T28" s="17"/>
    </row>
    <row r="29" spans="1:20" ht="12.75" x14ac:dyDescent="0.2">
      <c r="A29" s="24">
        <v>600</v>
      </c>
      <c r="B29" s="24" t="s">
        <v>6</v>
      </c>
      <c r="C29" s="139">
        <v>43239039</v>
      </c>
      <c r="D29" s="139">
        <v>46828000</v>
      </c>
      <c r="E29" s="139">
        <v>46828000</v>
      </c>
      <c r="F29" s="139">
        <v>46828000</v>
      </c>
      <c r="G29" s="140">
        <f>F29/12*8</f>
        <v>31218666.666666668</v>
      </c>
      <c r="H29" s="139">
        <v>31824039</v>
      </c>
      <c r="I29" s="139">
        <f>G29-H29</f>
        <v>-605372.33333333209</v>
      </c>
      <c r="J29" s="25">
        <f>H29/G29</f>
        <v>1.0193913577346887</v>
      </c>
      <c r="K29" s="17"/>
      <c r="L29" s="30"/>
      <c r="M29" s="17"/>
      <c r="N29" s="17"/>
      <c r="O29" s="17"/>
      <c r="P29" s="15"/>
    </row>
    <row r="30" spans="1:20" ht="12.75" x14ac:dyDescent="0.2">
      <c r="A30" s="13">
        <v>601</v>
      </c>
      <c r="B30" s="13" t="s">
        <v>7</v>
      </c>
      <c r="C30" s="137">
        <v>7109436</v>
      </c>
      <c r="D30" s="137">
        <v>7775000</v>
      </c>
      <c r="E30" s="137">
        <v>7775000</v>
      </c>
      <c r="F30" s="137">
        <v>7775000</v>
      </c>
      <c r="G30" s="140">
        <f t="shared" ref="G30:G38" si="8">F30/12*8</f>
        <v>5183333.333333333</v>
      </c>
      <c r="H30" s="137">
        <v>5316975</v>
      </c>
      <c r="I30" s="139">
        <f t="shared" ref="I30:I38" si="9">G30-H30</f>
        <v>-133641.66666666698</v>
      </c>
      <c r="J30" s="25">
        <f t="shared" ref="J30:J38" si="10">H30/G30</f>
        <v>1.0257829581993569</v>
      </c>
      <c r="K30" s="17"/>
      <c r="L30" s="30"/>
      <c r="M30" s="17"/>
      <c r="N30" s="17"/>
      <c r="O30" s="17"/>
      <c r="P30" s="15"/>
    </row>
    <row r="31" spans="1:20" ht="12.75" x14ac:dyDescent="0.2">
      <c r="A31" s="13">
        <v>602</v>
      </c>
      <c r="B31" s="13" t="s">
        <v>8</v>
      </c>
      <c r="C31" s="137">
        <v>11228038</v>
      </c>
      <c r="D31" s="137">
        <v>14938000</v>
      </c>
      <c r="E31" s="137">
        <v>14938000</v>
      </c>
      <c r="F31" s="137">
        <v>16015887</v>
      </c>
      <c r="G31" s="140">
        <f t="shared" si="8"/>
        <v>10677258</v>
      </c>
      <c r="H31" s="137">
        <v>7678398</v>
      </c>
      <c r="I31" s="139">
        <f t="shared" si="9"/>
        <v>2998860</v>
      </c>
      <c r="J31" s="25">
        <f t="shared" si="10"/>
        <v>0.71913575564063359</v>
      </c>
      <c r="K31" s="17"/>
      <c r="L31" s="30"/>
      <c r="M31" s="17"/>
      <c r="N31" s="17"/>
      <c r="O31" s="17"/>
      <c r="P31" s="15"/>
    </row>
    <row r="32" spans="1:20" ht="12.75" x14ac:dyDescent="0.2">
      <c r="A32" s="13">
        <v>603</v>
      </c>
      <c r="B32" s="13" t="s">
        <v>9</v>
      </c>
      <c r="C32" s="137"/>
      <c r="D32" s="137"/>
      <c r="E32" s="137"/>
      <c r="F32" s="137"/>
      <c r="G32" s="140">
        <f t="shared" si="8"/>
        <v>0</v>
      </c>
      <c r="H32" s="137"/>
      <c r="I32" s="139">
        <f t="shared" si="9"/>
        <v>0</v>
      </c>
      <c r="J32" s="25"/>
      <c r="K32" s="17"/>
      <c r="L32" s="30"/>
      <c r="M32" s="17"/>
      <c r="N32" s="17"/>
      <c r="O32" s="17"/>
    </row>
    <row r="33" spans="1:20" ht="12.75" x14ac:dyDescent="0.2">
      <c r="A33" s="13">
        <v>604</v>
      </c>
      <c r="B33" s="13" t="s">
        <v>10</v>
      </c>
      <c r="C33" s="137"/>
      <c r="D33" s="137"/>
      <c r="E33" s="137"/>
      <c r="F33" s="137"/>
      <c r="G33" s="140">
        <f t="shared" si="8"/>
        <v>0</v>
      </c>
      <c r="H33" s="137"/>
      <c r="I33" s="139">
        <f t="shared" si="9"/>
        <v>0</v>
      </c>
      <c r="J33" s="25"/>
      <c r="K33" s="17"/>
      <c r="L33" s="30"/>
      <c r="M33" s="17"/>
      <c r="N33" s="17"/>
      <c r="O33" s="17"/>
    </row>
    <row r="34" spans="1:20" ht="12.75" x14ac:dyDescent="0.2">
      <c r="A34" s="13">
        <v>605</v>
      </c>
      <c r="B34" s="13" t="s">
        <v>11</v>
      </c>
      <c r="C34" s="137"/>
      <c r="D34" s="137"/>
      <c r="E34" s="137"/>
      <c r="F34" s="137"/>
      <c r="G34" s="140">
        <f t="shared" si="8"/>
        <v>0</v>
      </c>
      <c r="H34" s="137"/>
      <c r="I34" s="139">
        <f t="shared" si="9"/>
        <v>0</v>
      </c>
      <c r="J34" s="25"/>
      <c r="K34" s="17"/>
      <c r="L34" s="30"/>
      <c r="M34" s="17"/>
      <c r="N34" s="17"/>
      <c r="O34" s="17"/>
    </row>
    <row r="35" spans="1:20" ht="12.75" x14ac:dyDescent="0.2">
      <c r="A35" s="13">
        <v>606</v>
      </c>
      <c r="B35" s="13" t="s">
        <v>12</v>
      </c>
      <c r="C35" s="137"/>
      <c r="D35" s="137"/>
      <c r="E35" s="137"/>
      <c r="F35" s="137"/>
      <c r="G35" s="140">
        <f t="shared" si="8"/>
        <v>0</v>
      </c>
      <c r="H35" s="137"/>
      <c r="I35" s="139">
        <f t="shared" si="9"/>
        <v>0</v>
      </c>
      <c r="J35" s="25"/>
      <c r="K35" s="17"/>
      <c r="L35" s="30"/>
      <c r="M35" s="17"/>
      <c r="N35" s="17"/>
      <c r="O35" s="17"/>
    </row>
    <row r="36" spans="1:20" ht="12.75" x14ac:dyDescent="0.2">
      <c r="A36" s="13">
        <v>609</v>
      </c>
      <c r="B36" s="13" t="s">
        <v>79</v>
      </c>
      <c r="C36" s="137"/>
      <c r="D36" s="137"/>
      <c r="E36" s="137"/>
      <c r="F36" s="137"/>
      <c r="G36" s="140">
        <f t="shared" si="8"/>
        <v>0</v>
      </c>
      <c r="H36" s="137"/>
      <c r="I36" s="139">
        <f t="shared" si="9"/>
        <v>0</v>
      </c>
      <c r="J36" s="25"/>
      <c r="K36" s="17"/>
      <c r="L36" s="30"/>
      <c r="M36" s="17"/>
      <c r="N36" s="17"/>
      <c r="O36" s="17"/>
    </row>
    <row r="37" spans="1:20" ht="12.75" x14ac:dyDescent="0.2">
      <c r="A37" s="13">
        <v>230</v>
      </c>
      <c r="B37" s="13" t="s">
        <v>77</v>
      </c>
      <c r="C37" s="137"/>
      <c r="D37" s="137"/>
      <c r="E37" s="137"/>
      <c r="F37" s="137"/>
      <c r="G37" s="140">
        <f t="shared" si="8"/>
        <v>0</v>
      </c>
      <c r="H37" s="137"/>
      <c r="I37" s="139">
        <f t="shared" si="9"/>
        <v>0</v>
      </c>
      <c r="J37" s="25"/>
      <c r="K37" s="17"/>
      <c r="L37" s="30"/>
      <c r="M37" s="17"/>
      <c r="N37" s="17"/>
      <c r="O37" s="17"/>
    </row>
    <row r="38" spans="1:20" ht="13.5" thickBot="1" x14ac:dyDescent="0.25">
      <c r="A38" s="13">
        <v>231</v>
      </c>
      <c r="B38" s="13" t="s">
        <v>78</v>
      </c>
      <c r="C38" s="137">
        <v>800400</v>
      </c>
      <c r="D38" s="137">
        <v>3450000</v>
      </c>
      <c r="E38" s="137">
        <v>3450000</v>
      </c>
      <c r="F38" s="137">
        <v>3702000</v>
      </c>
      <c r="G38" s="140">
        <f t="shared" si="8"/>
        <v>2468000</v>
      </c>
      <c r="H38" s="137"/>
      <c r="I38" s="139">
        <f t="shared" si="9"/>
        <v>2468000</v>
      </c>
      <c r="J38" s="25">
        <f t="shared" si="10"/>
        <v>0</v>
      </c>
      <c r="K38" s="17"/>
      <c r="L38" s="30"/>
      <c r="M38" s="17"/>
      <c r="N38" s="17"/>
      <c r="O38" s="17"/>
    </row>
    <row r="39" spans="1:20" ht="24" customHeight="1" thickBot="1" x14ac:dyDescent="0.25">
      <c r="A39" s="26"/>
      <c r="B39" s="27" t="s">
        <v>26</v>
      </c>
      <c r="C39" s="28">
        <f t="shared" ref="C39:I39" si="11">SUM(C29:C38)</f>
        <v>62376913</v>
      </c>
      <c r="D39" s="28">
        <f t="shared" si="11"/>
        <v>72991000</v>
      </c>
      <c r="E39" s="28">
        <f t="shared" si="11"/>
        <v>72991000</v>
      </c>
      <c r="F39" s="29">
        <f t="shared" si="11"/>
        <v>74320887</v>
      </c>
      <c r="G39" s="29">
        <f t="shared" si="11"/>
        <v>49547258</v>
      </c>
      <c r="H39" s="29">
        <f t="shared" si="11"/>
        <v>44819412</v>
      </c>
      <c r="I39" s="29">
        <f t="shared" si="11"/>
        <v>4727846.0000000009</v>
      </c>
      <c r="J39" s="44">
        <f>H39/G39</f>
        <v>0.9045790586433663</v>
      </c>
      <c r="K39" s="30"/>
      <c r="L39" s="30"/>
      <c r="M39" s="30"/>
      <c r="N39" s="30"/>
      <c r="O39" s="30"/>
      <c r="P39" s="15"/>
      <c r="Q39" s="16"/>
      <c r="T39" s="17"/>
    </row>
    <row r="40" spans="1:20" ht="12.75" x14ac:dyDescent="0.2">
      <c r="A40" s="13">
        <v>600</v>
      </c>
      <c r="B40" s="13" t="s">
        <v>6</v>
      </c>
      <c r="C40" s="137">
        <v>12503429</v>
      </c>
      <c r="D40" s="137">
        <v>14509000</v>
      </c>
      <c r="E40" s="137">
        <v>14509000</v>
      </c>
      <c r="F40" s="137">
        <v>14509000</v>
      </c>
      <c r="G40" s="138">
        <f>F40/12*8</f>
        <v>9672666.666666666</v>
      </c>
      <c r="H40" s="137">
        <v>8842806</v>
      </c>
      <c r="I40" s="137">
        <f>G40-H40</f>
        <v>829860.66666666605</v>
      </c>
      <c r="J40" s="14">
        <f>H40/G40</f>
        <v>0.91420559652629407</v>
      </c>
      <c r="K40" s="17"/>
      <c r="L40" s="30"/>
      <c r="M40" s="17"/>
      <c r="N40" s="17"/>
      <c r="O40" s="17"/>
      <c r="P40" s="15"/>
    </row>
    <row r="41" spans="1:20" ht="12.75" x14ac:dyDescent="0.2">
      <c r="A41" s="13">
        <v>601</v>
      </c>
      <c r="B41" s="13" t="s">
        <v>7</v>
      </c>
      <c r="C41" s="137">
        <v>2138209</v>
      </c>
      <c r="D41" s="137">
        <v>2423000</v>
      </c>
      <c r="E41" s="137">
        <v>2423000</v>
      </c>
      <c r="F41" s="137">
        <v>2423000</v>
      </c>
      <c r="G41" s="138">
        <f t="shared" ref="G41:G49" si="12">F41/12*8</f>
        <v>1615333.3333333333</v>
      </c>
      <c r="H41" s="137">
        <v>1364876</v>
      </c>
      <c r="I41" s="137">
        <f t="shared" ref="I41:I49" si="13">G41-H41</f>
        <v>250457.33333333326</v>
      </c>
      <c r="J41" s="14">
        <f t="shared" ref="J41:J46" si="14">H41/G41</f>
        <v>0.84495006190672728</v>
      </c>
      <c r="K41" s="17"/>
      <c r="L41" s="30"/>
      <c r="M41" s="17"/>
      <c r="N41" s="17"/>
      <c r="O41" s="17"/>
      <c r="P41" s="15"/>
    </row>
    <row r="42" spans="1:20" ht="12.75" x14ac:dyDescent="0.2">
      <c r="A42" s="13">
        <v>602</v>
      </c>
      <c r="B42" s="13" t="s">
        <v>8</v>
      </c>
      <c r="C42" s="137"/>
      <c r="D42" s="137"/>
      <c r="E42" s="137"/>
      <c r="F42" s="137"/>
      <c r="G42" s="138">
        <f t="shared" si="12"/>
        <v>0</v>
      </c>
      <c r="H42" s="137"/>
      <c r="I42" s="137">
        <f t="shared" si="13"/>
        <v>0</v>
      </c>
      <c r="J42" s="14"/>
      <c r="K42" s="17"/>
      <c r="L42" s="30"/>
      <c r="M42" s="17"/>
      <c r="N42" s="17"/>
      <c r="O42" s="17"/>
      <c r="P42" s="15"/>
    </row>
    <row r="43" spans="1:20" ht="12.75" x14ac:dyDescent="0.2">
      <c r="A43" s="13">
        <v>603</v>
      </c>
      <c r="B43" s="13" t="s">
        <v>9</v>
      </c>
      <c r="C43" s="137"/>
      <c r="D43" s="137"/>
      <c r="E43" s="137"/>
      <c r="F43" s="137"/>
      <c r="G43" s="138">
        <f t="shared" si="12"/>
        <v>0</v>
      </c>
      <c r="H43" s="137"/>
      <c r="I43" s="137">
        <f t="shared" si="13"/>
        <v>0</v>
      </c>
      <c r="J43" s="14"/>
      <c r="K43" s="17"/>
      <c r="L43" s="30"/>
      <c r="M43" s="17"/>
      <c r="N43" s="17"/>
      <c r="O43" s="17"/>
    </row>
    <row r="44" spans="1:20" ht="12.75" x14ac:dyDescent="0.2">
      <c r="A44" s="13">
        <v>604</v>
      </c>
      <c r="B44" s="13" t="s">
        <v>10</v>
      </c>
      <c r="C44" s="137"/>
      <c r="D44" s="137"/>
      <c r="E44" s="137"/>
      <c r="F44" s="137"/>
      <c r="G44" s="138">
        <f t="shared" si="12"/>
        <v>0</v>
      </c>
      <c r="H44" s="137"/>
      <c r="I44" s="137">
        <f t="shared" si="13"/>
        <v>0</v>
      </c>
      <c r="J44" s="14"/>
      <c r="K44" s="17"/>
      <c r="L44" s="30"/>
      <c r="M44" s="17"/>
      <c r="N44" s="17"/>
      <c r="O44" s="17"/>
    </row>
    <row r="45" spans="1:20" ht="12.75" x14ac:dyDescent="0.2">
      <c r="A45" s="13">
        <v>605</v>
      </c>
      <c r="B45" s="13" t="s">
        <v>11</v>
      </c>
      <c r="C45" s="137"/>
      <c r="D45" s="137"/>
      <c r="E45" s="137"/>
      <c r="F45" s="137"/>
      <c r="G45" s="138">
        <f t="shared" si="12"/>
        <v>0</v>
      </c>
      <c r="H45" s="137"/>
      <c r="I45" s="137">
        <f t="shared" si="13"/>
        <v>0</v>
      </c>
      <c r="J45" s="14"/>
      <c r="K45" s="17"/>
      <c r="L45" s="30"/>
      <c r="M45" s="17"/>
      <c r="N45" s="17"/>
      <c r="O45" s="17"/>
    </row>
    <row r="46" spans="1:20" ht="12.75" x14ac:dyDescent="0.2">
      <c r="A46" s="13">
        <v>606</v>
      </c>
      <c r="B46" s="13" t="s">
        <v>12</v>
      </c>
      <c r="C46" s="137">
        <v>3696474</v>
      </c>
      <c r="D46" s="137">
        <v>3000000</v>
      </c>
      <c r="E46" s="137">
        <v>3000000</v>
      </c>
      <c r="F46" s="137">
        <v>4500000</v>
      </c>
      <c r="G46" s="138">
        <f t="shared" si="12"/>
        <v>3000000</v>
      </c>
      <c r="H46" s="137">
        <v>2668796</v>
      </c>
      <c r="I46" s="137">
        <f t="shared" si="13"/>
        <v>331204</v>
      </c>
      <c r="J46" s="14">
        <f t="shared" si="14"/>
        <v>0.88959866666666665</v>
      </c>
      <c r="K46" s="17"/>
      <c r="L46" s="30"/>
      <c r="M46" s="17"/>
      <c r="N46" s="17"/>
      <c r="O46" s="17"/>
    </row>
    <row r="47" spans="1:20" ht="12.75" x14ac:dyDescent="0.2">
      <c r="A47" s="13">
        <v>609</v>
      </c>
      <c r="B47" s="13" t="s">
        <v>79</v>
      </c>
      <c r="C47" s="137"/>
      <c r="D47" s="137"/>
      <c r="E47" s="137"/>
      <c r="F47" s="137"/>
      <c r="G47" s="138">
        <f t="shared" si="12"/>
        <v>0</v>
      </c>
      <c r="H47" s="137"/>
      <c r="I47" s="137">
        <f t="shared" si="13"/>
        <v>0</v>
      </c>
      <c r="J47" s="14"/>
      <c r="K47" s="17"/>
      <c r="L47" s="30"/>
      <c r="M47" s="17"/>
      <c r="N47" s="17"/>
      <c r="O47" s="17"/>
    </row>
    <row r="48" spans="1:20" ht="12.75" x14ac:dyDescent="0.2">
      <c r="A48" s="13">
        <v>230</v>
      </c>
      <c r="B48" s="13" t="s">
        <v>77</v>
      </c>
      <c r="C48" s="137"/>
      <c r="D48" s="137"/>
      <c r="E48" s="137"/>
      <c r="F48" s="137"/>
      <c r="G48" s="138">
        <f t="shared" si="12"/>
        <v>0</v>
      </c>
      <c r="H48" s="137"/>
      <c r="I48" s="137">
        <f t="shared" si="13"/>
        <v>0</v>
      </c>
      <c r="J48" s="14"/>
      <c r="K48" s="17"/>
      <c r="L48" s="30"/>
      <c r="M48" s="17"/>
      <c r="N48" s="17"/>
      <c r="O48" s="17"/>
    </row>
    <row r="49" spans="1:20" ht="13.5" thickBot="1" x14ac:dyDescent="0.25">
      <c r="A49" s="13">
        <v>231</v>
      </c>
      <c r="B49" s="13" t="s">
        <v>78</v>
      </c>
      <c r="C49" s="137">
        <v>2068000</v>
      </c>
      <c r="D49" s="137"/>
      <c r="E49" s="137"/>
      <c r="F49" s="137"/>
      <c r="G49" s="138">
        <f t="shared" si="12"/>
        <v>0</v>
      </c>
      <c r="H49" s="137"/>
      <c r="I49" s="137">
        <f t="shared" si="13"/>
        <v>0</v>
      </c>
      <c r="J49" s="14"/>
      <c r="K49" s="17"/>
      <c r="L49" s="30"/>
      <c r="M49" s="17"/>
      <c r="N49" s="17"/>
      <c r="O49" s="17"/>
    </row>
    <row r="50" spans="1:20" ht="24" customHeight="1" thickBot="1" x14ac:dyDescent="0.25">
      <c r="A50" s="26"/>
      <c r="B50" s="27" t="s">
        <v>25</v>
      </c>
      <c r="C50" s="28">
        <f>SUM(C40:C49)</f>
        <v>20406112</v>
      </c>
      <c r="D50" s="28">
        <f>SUM(D40:D49)</f>
        <v>19932000</v>
      </c>
      <c r="E50" s="28">
        <f>SUM(E40:E49)</f>
        <v>19932000</v>
      </c>
      <c r="F50" s="29">
        <f>SUM(F40:F49)</f>
        <v>21432000</v>
      </c>
      <c r="G50" s="29">
        <f>SUM(G40:G49)</f>
        <v>14288000</v>
      </c>
      <c r="H50" s="29">
        <f t="shared" ref="H50:I50" si="15">SUM(H40:H49)</f>
        <v>12876478</v>
      </c>
      <c r="I50" s="29">
        <f t="shared" si="15"/>
        <v>1411521.9999999993</v>
      </c>
      <c r="J50" s="44">
        <f>H50/G50</f>
        <v>0.90120926651735722</v>
      </c>
      <c r="K50" s="30"/>
      <c r="L50" s="30"/>
      <c r="M50" s="30"/>
      <c r="N50" s="30"/>
      <c r="O50" s="30"/>
      <c r="P50" s="15"/>
      <c r="Q50" s="16"/>
      <c r="T50" s="17"/>
    </row>
    <row r="51" spans="1:20" ht="13.5" thickBot="1" x14ac:dyDescent="0.25">
      <c r="A51" s="141"/>
      <c r="B51" s="142" t="s">
        <v>75</v>
      </c>
      <c r="C51" s="143">
        <f>C17+C28+C39+C50</f>
        <v>346532428</v>
      </c>
      <c r="D51" s="143">
        <f>D17+D28+D39+D50</f>
        <v>406098000</v>
      </c>
      <c r="E51" s="143">
        <f t="shared" ref="E51:I51" si="16">E17+E28+E39+E50</f>
        <v>406098000</v>
      </c>
      <c r="F51" s="143">
        <f t="shared" si="16"/>
        <v>468614282</v>
      </c>
      <c r="G51" s="143">
        <f>G17+G28+G39+G50</f>
        <v>312409521.33333337</v>
      </c>
      <c r="H51" s="143">
        <f t="shared" si="16"/>
        <v>236121290</v>
      </c>
      <c r="I51" s="143">
        <f t="shared" si="16"/>
        <v>76288231.333333343</v>
      </c>
      <c r="J51" s="148">
        <f>H51/G51</f>
        <v>0.75580695809864362</v>
      </c>
    </row>
    <row r="53" spans="1:20" x14ac:dyDescent="0.2">
      <c r="F53" s="201"/>
    </row>
    <row r="54" spans="1:20" x14ac:dyDescent="0.2">
      <c r="A54" s="1" t="s">
        <v>15</v>
      </c>
      <c r="B54" s="1" t="s">
        <v>16</v>
      </c>
      <c r="C54" s="1" t="s">
        <v>17</v>
      </c>
      <c r="D54" s="1" t="s">
        <v>98</v>
      </c>
    </row>
    <row r="55" spans="1:20" x14ac:dyDescent="0.2">
      <c r="A55" s="1" t="s">
        <v>94</v>
      </c>
      <c r="C55" s="1" t="s">
        <v>248</v>
      </c>
      <c r="D55" s="1" t="s">
        <v>99</v>
      </c>
    </row>
    <row r="56" spans="1:20" x14ac:dyDescent="0.2">
      <c r="C56" s="1" t="s">
        <v>249</v>
      </c>
      <c r="D56" s="1" t="s">
        <v>250</v>
      </c>
    </row>
    <row r="57" spans="1:20" x14ac:dyDescent="0.2">
      <c r="D57" s="1" t="s">
        <v>251</v>
      </c>
    </row>
    <row r="58" spans="1:20" x14ac:dyDescent="0.2">
      <c r="D58" s="1" t="s">
        <v>252</v>
      </c>
    </row>
    <row r="59" spans="1:20" x14ac:dyDescent="0.2">
      <c r="D59" s="1" t="s">
        <v>253</v>
      </c>
    </row>
    <row r="60" spans="1:20" x14ac:dyDescent="0.2">
      <c r="D60" s="1" t="s">
        <v>254</v>
      </c>
    </row>
  </sheetData>
  <mergeCells count="2">
    <mergeCell ref="C5:I5"/>
    <mergeCell ref="A5:B5"/>
  </mergeCells>
  <pageMargins left="0.25" right="0.25" top="0.75" bottom="0.75" header="0.3" footer="0.3"/>
  <pageSetup paperSize="9" scale="34" fitToHeight="0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3"/>
  <sheetViews>
    <sheetView workbookViewId="0">
      <selection activeCell="F31" sqref="F31"/>
    </sheetView>
  </sheetViews>
  <sheetFormatPr defaultRowHeight="15" x14ac:dyDescent="0.25"/>
  <cols>
    <col min="2" max="2" width="20" customWidth="1"/>
    <col min="3" max="3" width="12.28515625" customWidth="1"/>
    <col min="4" max="4" width="12.5703125" bestFit="1" customWidth="1"/>
    <col min="5" max="5" width="14" customWidth="1"/>
    <col min="6" max="6" width="14.5703125" customWidth="1"/>
    <col min="7" max="7" width="14.28515625" customWidth="1"/>
    <col min="8" max="8" width="14.5703125" customWidth="1"/>
    <col min="9" max="9" width="14.140625" customWidth="1"/>
    <col min="14" max="15" width="10.140625" customWidth="1"/>
  </cols>
  <sheetData>
    <row r="1" spans="1:15" x14ac:dyDescent="0.25">
      <c r="A1" s="1" t="s">
        <v>169</v>
      </c>
    </row>
    <row r="3" spans="1:15" x14ac:dyDescent="0.25">
      <c r="A3" s="214"/>
      <c r="B3" s="214"/>
      <c r="C3" s="214" t="s">
        <v>154</v>
      </c>
      <c r="D3" s="214"/>
      <c r="E3" s="214"/>
      <c r="F3" s="214"/>
      <c r="G3" s="214"/>
      <c r="H3" s="214"/>
      <c r="I3" s="214"/>
      <c r="J3" s="9"/>
    </row>
    <row r="4" spans="1:15" ht="23.25" x14ac:dyDescent="0.25">
      <c r="A4" s="10" t="s">
        <v>23</v>
      </c>
      <c r="B4" s="11" t="s">
        <v>24</v>
      </c>
      <c r="C4" s="10" t="s">
        <v>152</v>
      </c>
      <c r="D4" s="10" t="s">
        <v>153</v>
      </c>
      <c r="E4" s="10" t="s">
        <v>3</v>
      </c>
      <c r="F4" s="10" t="s">
        <v>14</v>
      </c>
      <c r="G4" s="10" t="s">
        <v>164</v>
      </c>
      <c r="H4" s="10" t="s">
        <v>168</v>
      </c>
      <c r="I4" s="10" t="s">
        <v>4</v>
      </c>
      <c r="J4" s="10" t="s">
        <v>22</v>
      </c>
    </row>
    <row r="5" spans="1:15" x14ac:dyDescent="0.25">
      <c r="A5" s="13">
        <v>600</v>
      </c>
      <c r="B5" s="13" t="s">
        <v>6</v>
      </c>
      <c r="C5" s="137">
        <f>'Aneksi 2'!C7+'Aneksi 2'!C18+'Aneksi 2'!C29+'Aneksi 2'!C40</f>
        <v>248370058</v>
      </c>
      <c r="D5" s="137">
        <f>'Aneksi 2'!D7+'Aneksi 2'!D18+'Aneksi 2'!D29+'Aneksi 2'!D40</f>
        <v>265377000</v>
      </c>
      <c r="E5" s="137">
        <f>'Aneksi 2'!E7+'Aneksi 2'!E18+'Aneksi 2'!E29+'Aneksi 2'!E40</f>
        <v>265377000</v>
      </c>
      <c r="F5" s="137">
        <f>'Aneksi 2'!F7+'Aneksi 2'!F18+'Aneksi 2'!F29+'Aneksi 2'!F40</f>
        <v>265155790</v>
      </c>
      <c r="G5" s="137">
        <f>'Aneksi 2'!G7+'Aneksi 2'!G18+'Aneksi 2'!G29+'Aneksi 2'!G40</f>
        <v>176770526.66666666</v>
      </c>
      <c r="H5" s="137">
        <f>'Aneksi 2'!H7+'Aneksi 2'!H18+'Aneksi 2'!H29+'Aneksi 2'!H40</f>
        <v>174064833</v>
      </c>
      <c r="I5" s="137">
        <f>'Aneksi 2'!I7+'Aneksi 2'!I18+'Aneksi 2'!I29+'Aneksi 2'!I40</f>
        <v>2705693.6666666716</v>
      </c>
      <c r="J5" s="14">
        <f>H5/G5</f>
        <v>0.98469375117171687</v>
      </c>
    </row>
    <row r="6" spans="1:15" x14ac:dyDescent="0.25">
      <c r="A6" s="13">
        <v>601</v>
      </c>
      <c r="B6" s="13" t="s">
        <v>7</v>
      </c>
      <c r="C6" s="137">
        <f>'Aneksi 2'!C8+'Aneksi 2'!C19+'Aneksi 2'!C30+'Aneksi 2'!C41</f>
        <v>41453872</v>
      </c>
      <c r="D6" s="137">
        <f>'Aneksi 2'!D8+'Aneksi 2'!D19+'Aneksi 2'!D30+'Aneksi 2'!D41</f>
        <v>43928000</v>
      </c>
      <c r="E6" s="137">
        <f>'Aneksi 2'!E8+'Aneksi 2'!E19+'Aneksi 2'!E30+'Aneksi 2'!E41</f>
        <v>43928000</v>
      </c>
      <c r="F6" s="137">
        <f>'Aneksi 2'!F8+'Aneksi 2'!F19+'Aneksi 2'!F30+'Aneksi 2'!F41</f>
        <v>43928000</v>
      </c>
      <c r="G6" s="137">
        <f>'Aneksi 2'!G8+'Aneksi 2'!G19+'Aneksi 2'!G30+'Aneksi 2'!G41</f>
        <v>29285333.333333328</v>
      </c>
      <c r="H6" s="137">
        <f>'Aneksi 2'!H8+'Aneksi 2'!H19+'Aneksi 2'!H30+'Aneksi 2'!H41</f>
        <v>28958318</v>
      </c>
      <c r="I6" s="137">
        <f>'Aneksi 2'!I8+'Aneksi 2'!I19+'Aneksi 2'!I30+'Aneksi 2'!I41</f>
        <v>327015.33333333186</v>
      </c>
      <c r="J6" s="14">
        <f t="shared" ref="J6:J13" si="0">H6/G6</f>
        <v>0.98883347750865069</v>
      </c>
    </row>
    <row r="7" spans="1:15" x14ac:dyDescent="0.25">
      <c r="A7" s="13">
        <v>602</v>
      </c>
      <c r="B7" s="13" t="s">
        <v>8</v>
      </c>
      <c r="C7" s="137">
        <f>'Aneksi 2'!C9+'Aneksi 2'!C20+'Aneksi 2'!C31+'Aneksi 2'!C42</f>
        <v>40957104</v>
      </c>
      <c r="D7" s="137">
        <f>'Aneksi 2'!D9+'Aneksi 2'!D20+'Aneksi 2'!D31+'Aneksi 2'!D42</f>
        <v>73623000</v>
      </c>
      <c r="E7" s="137">
        <f>'Aneksi 2'!E9+'Aneksi 2'!E20+'Aneksi 2'!E31+'Aneksi 2'!E42</f>
        <v>73623000</v>
      </c>
      <c r="F7" s="137">
        <f>'Aneksi 2'!F9+'Aneksi 2'!F20+'Aneksi 2'!F31+'Aneksi 2'!F42</f>
        <v>74700887</v>
      </c>
      <c r="G7" s="137">
        <f>'Aneksi 2'!G9+'Aneksi 2'!G20+'Aneksi 2'!G31+'Aneksi 2'!G42</f>
        <v>49800591.333333328</v>
      </c>
      <c r="H7" s="137">
        <f>'Aneksi 2'!H9+'Aneksi 2'!H20+'Aneksi 2'!H31+'Aneksi 2'!H42</f>
        <v>30062515</v>
      </c>
      <c r="I7" s="137">
        <f>'Aneksi 2'!I9+'Aneksi 2'!I20+'Aneksi 2'!I31+'Aneksi 2'!I42</f>
        <v>19738076.333333332</v>
      </c>
      <c r="J7" s="14">
        <f t="shared" si="0"/>
        <v>0.60365779190814706</v>
      </c>
    </row>
    <row r="8" spans="1:15" x14ac:dyDescent="0.25">
      <c r="A8" s="13">
        <v>603</v>
      </c>
      <c r="B8" s="13" t="s">
        <v>9</v>
      </c>
      <c r="C8" s="137">
        <f>'Aneksi 2'!C10+'Aneksi 2'!C21+'Aneksi 2'!C32+'Aneksi 2'!C43</f>
        <v>0</v>
      </c>
      <c r="D8" s="137">
        <f>'Aneksi 2'!D10+'Aneksi 2'!D21+'Aneksi 2'!D32+'Aneksi 2'!D43</f>
        <v>0</v>
      </c>
      <c r="E8" s="137">
        <f>'Aneksi 2'!E10+'Aneksi 2'!E21+'Aneksi 2'!E32+'Aneksi 2'!E43</f>
        <v>0</v>
      </c>
      <c r="F8" s="137">
        <f>'Aneksi 2'!F10+'Aneksi 2'!F21+'Aneksi 2'!F32+'Aneksi 2'!F43</f>
        <v>0</v>
      </c>
      <c r="G8" s="137">
        <f>'Aneksi 2'!G10+'Aneksi 2'!G21+'Aneksi 2'!G32+'Aneksi 2'!G43</f>
        <v>0</v>
      </c>
      <c r="H8" s="137">
        <f>'Aneksi 2'!H10+'Aneksi 2'!H21+'Aneksi 2'!H32+'Aneksi 2'!H43</f>
        <v>0</v>
      </c>
      <c r="I8" s="137">
        <f>'Aneksi 2'!I10+'Aneksi 2'!I21+'Aneksi 2'!I32+'Aneksi 2'!I43</f>
        <v>0</v>
      </c>
      <c r="J8" s="14"/>
      <c r="M8" s="76"/>
    </row>
    <row r="9" spans="1:15" ht="23.25" x14ac:dyDescent="0.25">
      <c r="A9" s="13">
        <v>604</v>
      </c>
      <c r="B9" s="18" t="s">
        <v>10</v>
      </c>
      <c r="C9" s="137">
        <f>'Aneksi 2'!C11+'Aneksi 2'!C22+'Aneksi 2'!C33+'Aneksi 2'!C44</f>
        <v>0</v>
      </c>
      <c r="D9" s="137">
        <f>'Aneksi 2'!D11+'Aneksi 2'!D22+'Aneksi 2'!D33+'Aneksi 2'!D44</f>
        <v>0</v>
      </c>
      <c r="E9" s="137">
        <f>'Aneksi 2'!E11+'Aneksi 2'!E22+'Aneksi 2'!E33+'Aneksi 2'!E44</f>
        <v>0</v>
      </c>
      <c r="F9" s="137">
        <f>'Aneksi 2'!F11+'Aneksi 2'!F22+'Aneksi 2'!F33+'Aneksi 2'!F44</f>
        <v>0</v>
      </c>
      <c r="G9" s="137">
        <f>'Aneksi 2'!G11+'Aneksi 2'!G22+'Aneksi 2'!G33+'Aneksi 2'!G44</f>
        <v>0</v>
      </c>
      <c r="H9" s="137">
        <f>'Aneksi 2'!H11+'Aneksi 2'!H22+'Aneksi 2'!H33+'Aneksi 2'!H44</f>
        <v>0</v>
      </c>
      <c r="I9" s="137">
        <f>'Aneksi 2'!I11+'Aneksi 2'!I22+'Aneksi 2'!I33+'Aneksi 2'!I44</f>
        <v>0</v>
      </c>
      <c r="J9" s="14"/>
    </row>
    <row r="10" spans="1:15" x14ac:dyDescent="0.25">
      <c r="A10" s="13">
        <v>605</v>
      </c>
      <c r="B10" s="13" t="s">
        <v>11</v>
      </c>
      <c r="C10" s="137">
        <f>'Aneksi 2'!C12+'Aneksi 2'!C23+'Aneksi 2'!C34+'Aneksi 2'!C45</f>
        <v>0</v>
      </c>
      <c r="D10" s="137">
        <f>'Aneksi 2'!D12+'Aneksi 2'!D23+'Aneksi 2'!D34+'Aneksi 2'!D45</f>
        <v>0</v>
      </c>
      <c r="E10" s="137">
        <f>'Aneksi 2'!E12+'Aneksi 2'!E23+'Aneksi 2'!E34+'Aneksi 2'!E45</f>
        <v>0</v>
      </c>
      <c r="F10" s="137">
        <f>'Aneksi 2'!F12+'Aneksi 2'!F23+'Aneksi 2'!F34+'Aneksi 2'!F45</f>
        <v>0</v>
      </c>
      <c r="G10" s="137">
        <f>'Aneksi 2'!G12+'Aneksi 2'!G23+'Aneksi 2'!G34+'Aneksi 2'!G45</f>
        <v>0</v>
      </c>
      <c r="H10" s="137">
        <f>'Aneksi 2'!H12+'Aneksi 2'!H23+'Aneksi 2'!H34+'Aneksi 2'!H45</f>
        <v>0</v>
      </c>
      <c r="I10" s="137">
        <f>'Aneksi 2'!I12+'Aneksi 2'!I23+'Aneksi 2'!I34+'Aneksi 2'!I45</f>
        <v>0</v>
      </c>
      <c r="J10" s="14"/>
    </row>
    <row r="11" spans="1:15" x14ac:dyDescent="0.25">
      <c r="A11" s="13">
        <v>606</v>
      </c>
      <c r="B11" s="13" t="s">
        <v>12</v>
      </c>
      <c r="C11" s="137">
        <f>'Aneksi 2'!C13+'Aneksi 2'!C24+'Aneksi 2'!C35+'Aneksi 2'!C46</f>
        <v>4260929</v>
      </c>
      <c r="D11" s="137">
        <f>'Aneksi 2'!D13+'Aneksi 2'!D24+'Aneksi 2'!D35+'Aneksi 2'!D46</f>
        <v>3000000</v>
      </c>
      <c r="E11" s="137">
        <f>'Aneksi 2'!E13+'Aneksi 2'!E24+'Aneksi 2'!E35+'Aneksi 2'!E46</f>
        <v>3000000</v>
      </c>
      <c r="F11" s="137">
        <f>'Aneksi 2'!F13+'Aneksi 2'!F24+'Aneksi 2'!F35+'Aneksi 2'!F46</f>
        <v>4721210</v>
      </c>
      <c r="G11" s="137">
        <f>'Aneksi 2'!G13+'Aneksi 2'!G24+'Aneksi 2'!G35+'Aneksi 2'!G46</f>
        <v>3147473.3333333335</v>
      </c>
      <c r="H11" s="137">
        <f>'Aneksi 2'!H13+'Aneksi 2'!H24+'Aneksi 2'!H35+'Aneksi 2'!H46</f>
        <v>2890006</v>
      </c>
      <c r="I11" s="137">
        <f>'Aneksi 2'!I13+'Aneksi 2'!I24+'Aneksi 2'!I35+'Aneksi 2'!I46</f>
        <v>257467.33333333334</v>
      </c>
      <c r="J11" s="14">
        <f t="shared" si="0"/>
        <v>0.91819872447952955</v>
      </c>
      <c r="N11" s="76"/>
      <c r="O11" s="76"/>
    </row>
    <row r="12" spans="1:15" x14ac:dyDescent="0.25">
      <c r="A12" s="13">
        <v>609</v>
      </c>
      <c r="B12" s="13" t="s">
        <v>76</v>
      </c>
      <c r="C12" s="137">
        <f>'Aneksi 2'!C14+'Aneksi 2'!C25+'Aneksi 2'!C36+'Aneksi 2'!C47</f>
        <v>0</v>
      </c>
      <c r="D12" s="137">
        <f>'Aneksi 2'!D14+'Aneksi 2'!D25+'Aneksi 2'!D36+'Aneksi 2'!D47</f>
        <v>0</v>
      </c>
      <c r="E12" s="137">
        <f>'Aneksi 2'!E14+'Aneksi 2'!E25+'Aneksi 2'!E36+'Aneksi 2'!E47</f>
        <v>0</v>
      </c>
      <c r="F12" s="137">
        <f>'Aneksi 2'!F14+'Aneksi 2'!F25+'Aneksi 2'!F36+'Aneksi 2'!F47</f>
        <v>0</v>
      </c>
      <c r="G12" s="137">
        <f>'Aneksi 2'!G14+'Aneksi 2'!G25+'Aneksi 2'!G36+'Aneksi 2'!G47</f>
        <v>0</v>
      </c>
      <c r="H12" s="137">
        <f>'Aneksi 2'!H14+'Aneksi 2'!H25+'Aneksi 2'!H36+'Aneksi 2'!H47</f>
        <v>0</v>
      </c>
      <c r="I12" s="137">
        <f>'Aneksi 2'!I14+'Aneksi 2'!I25+'Aneksi 2'!I36+'Aneksi 2'!I47</f>
        <v>0</v>
      </c>
      <c r="J12" s="14"/>
    </row>
    <row r="13" spans="1:15" x14ac:dyDescent="0.25">
      <c r="A13" s="13">
        <v>230</v>
      </c>
      <c r="B13" s="13" t="s">
        <v>77</v>
      </c>
      <c r="C13" s="137">
        <f>'Aneksi 2'!C15+'Aneksi 2'!C26+'Aneksi 2'!C37+'Aneksi 2'!C48</f>
        <v>0</v>
      </c>
      <c r="D13" s="137">
        <f>'Aneksi 2'!D15+'Aneksi 2'!D26+'Aneksi 2'!D37+'Aneksi 2'!D48</f>
        <v>6720000</v>
      </c>
      <c r="E13" s="137">
        <f>'Aneksi 2'!E15+'Aneksi 2'!E26+'Aneksi 2'!E37+'Aneksi 2'!E48</f>
        <v>6720000</v>
      </c>
      <c r="F13" s="137">
        <f>'Aneksi 2'!F15+'Aneksi 2'!F26+'Aneksi 2'!F37+'Aneksi 2'!F48</f>
        <v>11436000</v>
      </c>
      <c r="G13" s="137">
        <f>'Aneksi 2'!G15+'Aneksi 2'!G26+'Aneksi 2'!G37+'Aneksi 2'!G48</f>
        <v>7624000</v>
      </c>
      <c r="H13" s="137">
        <f>'Aneksi 2'!H15+'Aneksi 2'!H26+'Aneksi 2'!H37+'Aneksi 2'!H48</f>
        <v>0</v>
      </c>
      <c r="I13" s="137">
        <f>'Aneksi 2'!I15+'Aneksi 2'!I26+'Aneksi 2'!I37+'Aneksi 2'!I48</f>
        <v>7624000</v>
      </c>
      <c r="J13" s="14">
        <f t="shared" si="0"/>
        <v>0</v>
      </c>
    </row>
    <row r="14" spans="1:15" ht="15.75" thickBot="1" x14ac:dyDescent="0.3">
      <c r="A14" s="31">
        <v>231</v>
      </c>
      <c r="B14" s="31" t="s">
        <v>78</v>
      </c>
      <c r="C14" s="137">
        <f>'Aneksi 2'!C16+'Aneksi 2'!C27+'Aneksi 2'!C38+'Aneksi 2'!C49</f>
        <v>11490465</v>
      </c>
      <c r="D14" s="137">
        <f>'Aneksi 2'!D16+'Aneksi 2'!D27+'Aneksi 2'!D38+'Aneksi 2'!D49</f>
        <v>13450000</v>
      </c>
      <c r="E14" s="137">
        <f>'Aneksi 2'!E16+'Aneksi 2'!E27+'Aneksi 2'!E38+'Aneksi 2'!E49</f>
        <v>13450000</v>
      </c>
      <c r="F14" s="137">
        <f>'Aneksi 2'!F16+'Aneksi 2'!F27+'Aneksi 2'!F38+'Aneksi 2'!F49</f>
        <v>68672395</v>
      </c>
      <c r="G14" s="137">
        <f>'Aneksi 2'!G16+'Aneksi 2'!G27+'Aneksi 2'!G38+'Aneksi 2'!G49</f>
        <v>45781596.666666672</v>
      </c>
      <c r="H14" s="137">
        <f>'Aneksi 2'!H16+'Aneksi 2'!H27+'Aneksi 2'!H38+'Aneksi 2'!H49</f>
        <v>145618</v>
      </c>
      <c r="I14" s="137">
        <f>'Aneksi 2'!I16+'Aneksi 2'!I27+'Aneksi 2'!I38+'Aneksi 2'!I49</f>
        <v>45635978.666666672</v>
      </c>
      <c r="J14" s="14">
        <f>H14/G14</f>
        <v>3.1807103858835849E-3</v>
      </c>
    </row>
    <row r="15" spans="1:15" ht="15.75" thickBot="1" x14ac:dyDescent="0.3">
      <c r="A15" s="69" t="s">
        <v>5</v>
      </c>
      <c r="B15" s="70" t="s">
        <v>94</v>
      </c>
      <c r="C15" s="71">
        <f>SUM(C5:C14)</f>
        <v>346532428</v>
      </c>
      <c r="D15" s="71">
        <f t="shared" ref="D15:E15" si="1">SUM(D5:D14)</f>
        <v>406098000</v>
      </c>
      <c r="E15" s="71">
        <f t="shared" si="1"/>
        <v>406098000</v>
      </c>
      <c r="F15" s="72">
        <f>SUM(F5:F14)</f>
        <v>468614282</v>
      </c>
      <c r="G15" s="72">
        <f>SUM(G5:G14)</f>
        <v>312409521.33333331</v>
      </c>
      <c r="H15" s="72">
        <f>SUM(H5:H14)</f>
        <v>236121290</v>
      </c>
      <c r="I15" s="72">
        <f>SUM(I5:I14)</f>
        <v>76288231.333333343</v>
      </c>
      <c r="J15" s="73">
        <f>H15/G15</f>
        <v>0.75580695809864373</v>
      </c>
    </row>
    <row r="17" spans="1:4" x14ac:dyDescent="0.25">
      <c r="A17" s="1" t="s">
        <v>15</v>
      </c>
      <c r="B17" s="1" t="s">
        <v>16</v>
      </c>
      <c r="C17" s="1" t="s">
        <v>17</v>
      </c>
      <c r="D17" s="1" t="s">
        <v>98</v>
      </c>
    </row>
    <row r="18" spans="1:4" x14ac:dyDescent="0.25">
      <c r="A18" s="1" t="s">
        <v>94</v>
      </c>
      <c r="B18" s="1"/>
      <c r="C18" s="1" t="s">
        <v>248</v>
      </c>
      <c r="D18" s="1" t="s">
        <v>99</v>
      </c>
    </row>
    <row r="19" spans="1:4" x14ac:dyDescent="0.25">
      <c r="A19" s="1"/>
      <c r="B19" s="1"/>
      <c r="C19" s="1" t="s">
        <v>249</v>
      </c>
      <c r="D19" s="1" t="s">
        <v>250</v>
      </c>
    </row>
    <row r="20" spans="1:4" x14ac:dyDescent="0.25">
      <c r="A20" s="1"/>
      <c r="B20" s="1"/>
      <c r="C20" s="1"/>
      <c r="D20" s="1" t="s">
        <v>251</v>
      </c>
    </row>
    <row r="21" spans="1:4" x14ac:dyDescent="0.25">
      <c r="A21" s="1"/>
      <c r="B21" s="1"/>
      <c r="C21" s="1"/>
      <c r="D21" s="1" t="s">
        <v>252</v>
      </c>
    </row>
    <row r="22" spans="1:4" x14ac:dyDescent="0.25">
      <c r="A22" s="1"/>
      <c r="B22" s="1"/>
      <c r="C22" s="1"/>
      <c r="D22" s="1" t="s">
        <v>253</v>
      </c>
    </row>
    <row r="23" spans="1:4" x14ac:dyDescent="0.25">
      <c r="A23" s="1"/>
      <c r="B23" s="1"/>
      <c r="C23" s="1"/>
      <c r="D23" s="1" t="s">
        <v>254</v>
      </c>
    </row>
  </sheetData>
  <mergeCells count="2">
    <mergeCell ref="A3:B3"/>
    <mergeCell ref="C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5:W47"/>
  <sheetViews>
    <sheetView topLeftCell="A4" zoomScaleNormal="100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A30" sqref="A30:XFD31"/>
    </sheetView>
  </sheetViews>
  <sheetFormatPr defaultColWidth="9.140625" defaultRowHeight="11.25" x14ac:dyDescent="0.2"/>
  <cols>
    <col min="1" max="1" width="6" style="47" bestFit="1" customWidth="1"/>
    <col min="2" max="2" width="7.85546875" style="47" customWidth="1"/>
    <col min="3" max="3" width="7.7109375" style="60" customWidth="1"/>
    <col min="4" max="4" width="36.28515625" style="60" customWidth="1"/>
    <col min="5" max="5" width="15.28515625" style="47" customWidth="1"/>
    <col min="6" max="6" width="15.42578125" style="61" customWidth="1"/>
    <col min="7" max="7" width="15.140625" style="47" customWidth="1"/>
    <col min="8" max="8" width="12.85546875" style="61" customWidth="1"/>
    <col min="9" max="9" width="14.5703125" style="47" bestFit="1" customWidth="1"/>
    <col min="10" max="10" width="14.5703125" style="61" bestFit="1" customWidth="1"/>
    <col min="11" max="11" width="14" style="47" customWidth="1"/>
    <col min="12" max="14" width="14.140625" style="61" customWidth="1"/>
    <col min="15" max="15" width="14.5703125" style="47" bestFit="1" customWidth="1"/>
    <col min="16" max="16" width="14.5703125" style="61" bestFit="1" customWidth="1"/>
    <col min="17" max="17" width="16" style="47" bestFit="1" customWidth="1"/>
    <col min="18" max="18" width="14.7109375" style="61" bestFit="1" customWidth="1"/>
    <col min="19" max="22" width="9.140625" style="47"/>
    <col min="23" max="23" width="14.5703125" style="47" bestFit="1" customWidth="1"/>
    <col min="24" max="16384" width="9.140625" style="47"/>
  </cols>
  <sheetData>
    <row r="5" spans="1:18" ht="12" thickBot="1" x14ac:dyDescent="0.25">
      <c r="A5" s="1" t="s">
        <v>170</v>
      </c>
    </row>
    <row r="6" spans="1:18" ht="27.75" customHeight="1" x14ac:dyDescent="0.2">
      <c r="A6" s="92" t="s">
        <v>27</v>
      </c>
      <c r="B6" s="93" t="s">
        <v>15</v>
      </c>
      <c r="C6" s="93" t="s">
        <v>29</v>
      </c>
      <c r="D6" s="93" t="s">
        <v>80</v>
      </c>
      <c r="E6" s="94" t="s">
        <v>41</v>
      </c>
      <c r="F6" s="95" t="s">
        <v>42</v>
      </c>
      <c r="G6" s="93" t="s">
        <v>43</v>
      </c>
      <c r="H6" s="95" t="s">
        <v>44</v>
      </c>
      <c r="I6" s="93" t="s">
        <v>45</v>
      </c>
      <c r="J6" s="95" t="s">
        <v>46</v>
      </c>
      <c r="K6" s="93" t="s">
        <v>47</v>
      </c>
      <c r="L6" s="95" t="s">
        <v>48</v>
      </c>
      <c r="M6" s="93" t="s">
        <v>127</v>
      </c>
      <c r="N6" s="95" t="s">
        <v>128</v>
      </c>
      <c r="O6" s="93" t="s">
        <v>49</v>
      </c>
      <c r="P6" s="95" t="s">
        <v>50</v>
      </c>
      <c r="Q6" s="93" t="s">
        <v>51</v>
      </c>
      <c r="R6" s="96" t="s">
        <v>52</v>
      </c>
    </row>
    <row r="7" spans="1:18" s="53" customFormat="1" ht="24.75" customHeight="1" x14ac:dyDescent="0.2">
      <c r="A7" s="111"/>
      <c r="B7" s="105" t="s">
        <v>97</v>
      </c>
      <c r="C7" s="105" t="s">
        <v>39</v>
      </c>
      <c r="D7" s="106" t="s">
        <v>100</v>
      </c>
      <c r="E7" s="125">
        <v>180093790</v>
      </c>
      <c r="F7" s="126">
        <v>117486894</v>
      </c>
      <c r="G7" s="125">
        <v>29807000</v>
      </c>
      <c r="H7" s="126">
        <v>19944556</v>
      </c>
      <c r="I7" s="125"/>
      <c r="J7" s="126"/>
      <c r="K7" s="125">
        <v>221210</v>
      </c>
      <c r="L7" s="126">
        <v>221210</v>
      </c>
      <c r="M7" s="126"/>
      <c r="N7" s="126"/>
      <c r="O7" s="125"/>
      <c r="P7" s="126"/>
      <c r="Q7" s="125">
        <f>E7+G7+I7+K7+O7+M7</f>
        <v>210122000</v>
      </c>
      <c r="R7" s="127">
        <f>F7+H7+J7+L7+P7+N7</f>
        <v>137652660</v>
      </c>
    </row>
    <row r="8" spans="1:18" ht="12.75" x14ac:dyDescent="0.2">
      <c r="A8" s="107"/>
      <c r="B8" s="108" t="s">
        <v>97</v>
      </c>
      <c r="C8" s="109" t="s">
        <v>32</v>
      </c>
      <c r="D8" s="110" t="s">
        <v>33</v>
      </c>
      <c r="E8" s="117"/>
      <c r="F8" s="118"/>
      <c r="G8" s="117"/>
      <c r="H8" s="118"/>
      <c r="I8" s="117">
        <v>16000000</v>
      </c>
      <c r="J8" s="118">
        <v>8532408</v>
      </c>
      <c r="K8" s="117"/>
      <c r="L8" s="118"/>
      <c r="M8" s="118"/>
      <c r="N8" s="118"/>
      <c r="O8" s="117">
        <v>3100000</v>
      </c>
      <c r="P8" s="118"/>
      <c r="Q8" s="125">
        <f t="shared" ref="Q8:Q18" si="0">E8+G8+I8+K8+O8+M8</f>
        <v>19100000</v>
      </c>
      <c r="R8" s="127">
        <f t="shared" ref="R8:R37" si="1">F8+H8+J8+L8+P8+N8</f>
        <v>8532408</v>
      </c>
    </row>
    <row r="9" spans="1:18" ht="22.5" x14ac:dyDescent="0.2">
      <c r="A9" s="107"/>
      <c r="B9" s="108" t="s">
        <v>97</v>
      </c>
      <c r="C9" s="110" t="s">
        <v>146</v>
      </c>
      <c r="D9" s="110" t="s">
        <v>147</v>
      </c>
      <c r="E9" s="117"/>
      <c r="F9" s="118"/>
      <c r="G9" s="117"/>
      <c r="H9" s="118"/>
      <c r="I9" s="117"/>
      <c r="J9" s="118"/>
      <c r="K9" s="117"/>
      <c r="L9" s="118"/>
      <c r="M9" s="118"/>
      <c r="N9" s="118"/>
      <c r="O9" s="117">
        <v>80446</v>
      </c>
      <c r="P9" s="118">
        <v>80446</v>
      </c>
      <c r="Q9" s="125">
        <f t="shared" si="0"/>
        <v>80446</v>
      </c>
      <c r="R9" s="127">
        <f t="shared" si="1"/>
        <v>80446</v>
      </c>
    </row>
    <row r="10" spans="1:18" ht="12.75" x14ac:dyDescent="0.2">
      <c r="A10" s="111"/>
      <c r="B10" s="108" t="s">
        <v>97</v>
      </c>
      <c r="C10" s="109" t="s">
        <v>36</v>
      </c>
      <c r="D10" s="110" t="s">
        <v>101</v>
      </c>
      <c r="E10" s="117"/>
      <c r="F10" s="118"/>
      <c r="G10" s="117"/>
      <c r="H10" s="118"/>
      <c r="I10" s="117">
        <v>20000000</v>
      </c>
      <c r="J10" s="118">
        <v>6600870</v>
      </c>
      <c r="K10" s="117"/>
      <c r="L10" s="118"/>
      <c r="M10" s="118"/>
      <c r="N10" s="118"/>
      <c r="O10" s="117"/>
      <c r="P10" s="118"/>
      <c r="Q10" s="125">
        <f t="shared" si="0"/>
        <v>20000000</v>
      </c>
      <c r="R10" s="127">
        <f t="shared" si="1"/>
        <v>6600870</v>
      </c>
    </row>
    <row r="11" spans="1:18" ht="12.75" x14ac:dyDescent="0.2">
      <c r="A11" s="107"/>
      <c r="B11" s="108" t="s">
        <v>97</v>
      </c>
      <c r="C11" s="109" t="s">
        <v>37</v>
      </c>
      <c r="D11" s="110" t="s">
        <v>110</v>
      </c>
      <c r="E11" s="117"/>
      <c r="F11" s="118"/>
      <c r="G11" s="117"/>
      <c r="H11" s="118"/>
      <c r="I11" s="117"/>
      <c r="J11" s="118"/>
      <c r="K11" s="117"/>
      <c r="L11" s="118"/>
      <c r="M11" s="118"/>
      <c r="N11" s="118"/>
      <c r="O11" s="117"/>
      <c r="P11" s="118"/>
      <c r="Q11" s="125">
        <f t="shared" si="0"/>
        <v>0</v>
      </c>
      <c r="R11" s="127">
        <f t="shared" si="1"/>
        <v>0</v>
      </c>
    </row>
    <row r="12" spans="1:18" ht="22.5" x14ac:dyDescent="0.2">
      <c r="A12" s="107"/>
      <c r="B12" s="108" t="s">
        <v>97</v>
      </c>
      <c r="C12" s="109" t="s">
        <v>35</v>
      </c>
      <c r="D12" s="110" t="s">
        <v>111</v>
      </c>
      <c r="E12" s="117"/>
      <c r="F12" s="118"/>
      <c r="G12" s="117"/>
      <c r="H12" s="118"/>
      <c r="I12" s="117">
        <v>1685000</v>
      </c>
      <c r="J12" s="118">
        <v>1225746</v>
      </c>
      <c r="K12" s="117"/>
      <c r="L12" s="118"/>
      <c r="M12" s="118"/>
      <c r="N12" s="118"/>
      <c r="O12" s="117"/>
      <c r="P12" s="118"/>
      <c r="Q12" s="125">
        <f t="shared" si="0"/>
        <v>1685000</v>
      </c>
      <c r="R12" s="127">
        <f t="shared" si="1"/>
        <v>1225746</v>
      </c>
    </row>
    <row r="13" spans="1:18" ht="22.5" x14ac:dyDescent="0.2">
      <c r="A13" s="111"/>
      <c r="B13" s="108" t="s">
        <v>97</v>
      </c>
      <c r="C13" s="109" t="s">
        <v>102</v>
      </c>
      <c r="D13" s="110" t="s">
        <v>103</v>
      </c>
      <c r="E13" s="117"/>
      <c r="F13" s="118"/>
      <c r="G13" s="117"/>
      <c r="H13" s="118"/>
      <c r="I13" s="117"/>
      <c r="J13" s="118"/>
      <c r="K13" s="117"/>
      <c r="L13" s="118"/>
      <c r="M13" s="118"/>
      <c r="N13" s="118"/>
      <c r="O13" s="117">
        <v>555415</v>
      </c>
      <c r="P13" s="118"/>
      <c r="Q13" s="125">
        <f t="shared" si="0"/>
        <v>555415</v>
      </c>
      <c r="R13" s="127">
        <f t="shared" si="1"/>
        <v>0</v>
      </c>
    </row>
    <row r="14" spans="1:18" ht="22.5" x14ac:dyDescent="0.2">
      <c r="A14" s="107"/>
      <c r="B14" s="108" t="s">
        <v>97</v>
      </c>
      <c r="C14" s="109" t="s">
        <v>132</v>
      </c>
      <c r="D14" s="110" t="s">
        <v>136</v>
      </c>
      <c r="E14" s="117"/>
      <c r="F14" s="118"/>
      <c r="G14" s="117"/>
      <c r="H14" s="118"/>
      <c r="I14" s="117"/>
      <c r="J14" s="118"/>
      <c r="K14" s="117"/>
      <c r="L14" s="118"/>
      <c r="M14" s="132">
        <v>11436000</v>
      </c>
      <c r="N14" s="118"/>
      <c r="O14" s="117"/>
      <c r="P14" s="118"/>
      <c r="Q14" s="125">
        <f t="shared" si="0"/>
        <v>11436000</v>
      </c>
      <c r="R14" s="127">
        <f t="shared" si="1"/>
        <v>0</v>
      </c>
    </row>
    <row r="15" spans="1:18" ht="22.5" x14ac:dyDescent="0.2">
      <c r="A15" s="107"/>
      <c r="B15" s="108" t="s">
        <v>97</v>
      </c>
      <c r="C15" s="110" t="s">
        <v>139</v>
      </c>
      <c r="D15" s="110" t="s">
        <v>138</v>
      </c>
      <c r="E15" s="117"/>
      <c r="F15" s="118"/>
      <c r="G15" s="117"/>
      <c r="H15" s="118"/>
      <c r="I15" s="117"/>
      <c r="J15" s="118"/>
      <c r="K15" s="117"/>
      <c r="L15" s="118"/>
      <c r="M15" s="132"/>
      <c r="N15" s="118"/>
      <c r="O15" s="117">
        <v>2500000</v>
      </c>
      <c r="P15" s="118"/>
      <c r="Q15" s="125">
        <f t="shared" si="0"/>
        <v>2500000</v>
      </c>
      <c r="R15" s="127">
        <f t="shared" si="1"/>
        <v>0</v>
      </c>
    </row>
    <row r="16" spans="1:18" ht="22.5" x14ac:dyDescent="0.2">
      <c r="A16" s="111"/>
      <c r="B16" s="108" t="s">
        <v>97</v>
      </c>
      <c r="C16" s="110" t="s">
        <v>141</v>
      </c>
      <c r="D16" s="110" t="s">
        <v>140</v>
      </c>
      <c r="E16" s="117"/>
      <c r="F16" s="118"/>
      <c r="G16" s="117"/>
      <c r="H16" s="118"/>
      <c r="I16" s="117"/>
      <c r="J16" s="118"/>
      <c r="K16" s="117"/>
      <c r="L16" s="118"/>
      <c r="M16" s="132"/>
      <c r="N16" s="118"/>
      <c r="O16" s="117">
        <v>700000</v>
      </c>
      <c r="P16" s="118"/>
      <c r="Q16" s="125">
        <f t="shared" si="0"/>
        <v>700000</v>
      </c>
      <c r="R16" s="127">
        <f t="shared" si="1"/>
        <v>0</v>
      </c>
    </row>
    <row r="17" spans="1:23" ht="22.5" x14ac:dyDescent="0.2">
      <c r="A17" s="107"/>
      <c r="B17" s="108" t="s">
        <v>97</v>
      </c>
      <c r="C17" s="110" t="s">
        <v>144</v>
      </c>
      <c r="D17" s="110" t="s">
        <v>143</v>
      </c>
      <c r="E17" s="117"/>
      <c r="F17" s="118"/>
      <c r="G17" s="117"/>
      <c r="H17" s="118"/>
      <c r="I17" s="117"/>
      <c r="J17" s="118"/>
      <c r="K17" s="117"/>
      <c r="L17" s="118"/>
      <c r="M17" s="132"/>
      <c r="N17" s="118"/>
      <c r="O17" s="117">
        <v>1000000</v>
      </c>
      <c r="P17" s="118"/>
      <c r="Q17" s="125">
        <f t="shared" si="0"/>
        <v>1000000</v>
      </c>
      <c r="R17" s="127">
        <f t="shared" si="1"/>
        <v>0</v>
      </c>
    </row>
    <row r="18" spans="1:23" ht="22.5" x14ac:dyDescent="0.2">
      <c r="A18" s="107"/>
      <c r="B18" s="108" t="s">
        <v>97</v>
      </c>
      <c r="C18" s="109" t="s">
        <v>134</v>
      </c>
      <c r="D18" s="110" t="s">
        <v>145</v>
      </c>
      <c r="E18" s="117"/>
      <c r="F18" s="118"/>
      <c r="G18" s="117"/>
      <c r="H18" s="118"/>
      <c r="I18" s="117"/>
      <c r="J18" s="118"/>
      <c r="K18" s="117"/>
      <c r="L18" s="118"/>
      <c r="M18" s="132"/>
      <c r="N18" s="118"/>
      <c r="O18" s="117">
        <v>25000000</v>
      </c>
      <c r="P18" s="118"/>
      <c r="Q18" s="125">
        <f t="shared" si="0"/>
        <v>25000000</v>
      </c>
      <c r="R18" s="127">
        <f t="shared" si="1"/>
        <v>0</v>
      </c>
    </row>
    <row r="19" spans="1:23" ht="22.5" x14ac:dyDescent="0.2">
      <c r="A19" s="112"/>
      <c r="B19" s="113" t="s">
        <v>97</v>
      </c>
      <c r="C19" s="114" t="s">
        <v>40</v>
      </c>
      <c r="D19" s="115" t="s">
        <v>112</v>
      </c>
      <c r="E19" s="119">
        <v>23725000</v>
      </c>
      <c r="F19" s="120">
        <v>15911094</v>
      </c>
      <c r="G19" s="119">
        <v>3923000</v>
      </c>
      <c r="H19" s="120">
        <v>2331911</v>
      </c>
      <c r="I19" s="119"/>
      <c r="J19" s="120"/>
      <c r="K19" s="119"/>
      <c r="L19" s="120"/>
      <c r="M19" s="120"/>
      <c r="N19" s="120"/>
      <c r="O19" s="119"/>
      <c r="P19" s="120"/>
      <c r="Q19" s="128">
        <f>E19+G19+I19+K19+O19+M19</f>
        <v>27648000</v>
      </c>
      <c r="R19" s="172">
        <f t="shared" si="1"/>
        <v>18243005</v>
      </c>
    </row>
    <row r="20" spans="1:23" ht="22.5" x14ac:dyDescent="0.2">
      <c r="A20" s="116"/>
      <c r="B20" s="113" t="s">
        <v>97</v>
      </c>
      <c r="C20" s="114" t="s">
        <v>34</v>
      </c>
      <c r="D20" s="115" t="s">
        <v>104</v>
      </c>
      <c r="E20" s="119"/>
      <c r="F20" s="120"/>
      <c r="G20" s="119"/>
      <c r="H20" s="120"/>
      <c r="I20" s="119">
        <v>17000000</v>
      </c>
      <c r="J20" s="120">
        <v>4733618</v>
      </c>
      <c r="K20" s="119"/>
      <c r="L20" s="120"/>
      <c r="M20" s="120"/>
      <c r="N20" s="120"/>
      <c r="O20" s="119">
        <v>5158362</v>
      </c>
      <c r="P20" s="120"/>
      <c r="Q20" s="128">
        <f t="shared" ref="Q20:Q26" si="2">E20+G20+I20+K20+O20+M20</f>
        <v>22158362</v>
      </c>
      <c r="R20" s="172">
        <f t="shared" si="1"/>
        <v>4733618</v>
      </c>
    </row>
    <row r="21" spans="1:23" ht="12.75" x14ac:dyDescent="0.2">
      <c r="A21" s="116"/>
      <c r="B21" s="113" t="s">
        <v>97</v>
      </c>
      <c r="C21" s="114" t="s">
        <v>129</v>
      </c>
      <c r="D21" s="115" t="s">
        <v>148</v>
      </c>
      <c r="E21" s="119"/>
      <c r="F21" s="120"/>
      <c r="G21" s="119"/>
      <c r="H21" s="120"/>
      <c r="I21" s="119"/>
      <c r="J21" s="120"/>
      <c r="K21" s="119"/>
      <c r="L21" s="120"/>
      <c r="M21" s="120"/>
      <c r="N21" s="120"/>
      <c r="O21" s="119">
        <v>65172</v>
      </c>
      <c r="P21" s="120">
        <v>65172</v>
      </c>
      <c r="Q21" s="128">
        <f t="shared" si="2"/>
        <v>65172</v>
      </c>
      <c r="R21" s="172">
        <f t="shared" si="1"/>
        <v>65172</v>
      </c>
    </row>
    <row r="22" spans="1:23" ht="12.75" x14ac:dyDescent="0.2">
      <c r="A22" s="116"/>
      <c r="B22" s="113" t="s">
        <v>97</v>
      </c>
      <c r="C22" s="114" t="s">
        <v>38</v>
      </c>
      <c r="D22" s="115" t="s">
        <v>105</v>
      </c>
      <c r="E22" s="119"/>
      <c r="F22" s="120"/>
      <c r="G22" s="119"/>
      <c r="H22" s="120"/>
      <c r="I22" s="119">
        <v>4000000</v>
      </c>
      <c r="J22" s="120">
        <v>1291475</v>
      </c>
      <c r="K22" s="119"/>
      <c r="L22" s="120"/>
      <c r="M22" s="120"/>
      <c r="N22" s="120"/>
      <c r="O22" s="119"/>
      <c r="P22" s="120"/>
      <c r="Q22" s="128">
        <f t="shared" si="2"/>
        <v>4000000</v>
      </c>
      <c r="R22" s="172">
        <f t="shared" si="1"/>
        <v>1291475</v>
      </c>
    </row>
    <row r="23" spans="1:23" ht="12.75" x14ac:dyDescent="0.2">
      <c r="A23" s="112"/>
      <c r="B23" s="113" t="s">
        <v>97</v>
      </c>
      <c r="C23" s="114" t="s">
        <v>106</v>
      </c>
      <c r="D23" s="115" t="s">
        <v>107</v>
      </c>
      <c r="E23" s="119"/>
      <c r="F23" s="120"/>
      <c r="G23" s="119"/>
      <c r="H23" s="120"/>
      <c r="I23" s="119"/>
      <c r="J23" s="120"/>
      <c r="K23" s="119"/>
      <c r="L23" s="120"/>
      <c r="M23" s="120"/>
      <c r="N23" s="120"/>
      <c r="O23" s="119"/>
      <c r="P23" s="120"/>
      <c r="Q23" s="128">
        <f t="shared" si="2"/>
        <v>0</v>
      </c>
      <c r="R23" s="172">
        <f t="shared" si="1"/>
        <v>0</v>
      </c>
    </row>
    <row r="24" spans="1:23" ht="12.75" x14ac:dyDescent="0.2">
      <c r="A24" s="116"/>
      <c r="B24" s="113" t="s">
        <v>97</v>
      </c>
      <c r="C24" s="114" t="s">
        <v>108</v>
      </c>
      <c r="D24" s="115" t="s">
        <v>109</v>
      </c>
      <c r="E24" s="119"/>
      <c r="F24" s="120"/>
      <c r="G24" s="119"/>
      <c r="H24" s="120"/>
      <c r="I24" s="119"/>
      <c r="J24" s="120"/>
      <c r="K24" s="119"/>
      <c r="L24" s="120"/>
      <c r="M24" s="120"/>
      <c r="N24" s="120"/>
      <c r="O24" s="119"/>
      <c r="P24" s="120"/>
      <c r="Q24" s="128">
        <f t="shared" si="2"/>
        <v>0</v>
      </c>
      <c r="R24" s="172">
        <f t="shared" si="1"/>
        <v>0</v>
      </c>
    </row>
    <row r="25" spans="1:23" ht="22.5" x14ac:dyDescent="0.2">
      <c r="A25" s="116"/>
      <c r="B25" s="113" t="s">
        <v>97</v>
      </c>
      <c r="C25" s="114" t="s">
        <v>130</v>
      </c>
      <c r="D25" s="115" t="s">
        <v>149</v>
      </c>
      <c r="E25" s="119"/>
      <c r="F25" s="120"/>
      <c r="G25" s="119"/>
      <c r="H25" s="120"/>
      <c r="I25" s="119"/>
      <c r="J25" s="120"/>
      <c r="K25" s="119"/>
      <c r="L25" s="120"/>
      <c r="M25" s="120"/>
      <c r="N25" s="120"/>
      <c r="O25" s="119">
        <v>25265000</v>
      </c>
      <c r="P25" s="120"/>
      <c r="Q25" s="128">
        <f t="shared" si="2"/>
        <v>25265000</v>
      </c>
      <c r="R25" s="172">
        <f t="shared" si="1"/>
        <v>0</v>
      </c>
    </row>
    <row r="26" spans="1:23" ht="12.75" x14ac:dyDescent="0.2">
      <c r="A26" s="116"/>
      <c r="B26" s="113" t="s">
        <v>97</v>
      </c>
      <c r="C26" s="114" t="s">
        <v>131</v>
      </c>
      <c r="D26" s="115" t="s">
        <v>150</v>
      </c>
      <c r="E26" s="119"/>
      <c r="F26" s="120"/>
      <c r="G26" s="119"/>
      <c r="H26" s="120"/>
      <c r="I26" s="119"/>
      <c r="J26" s="120"/>
      <c r="K26" s="119"/>
      <c r="L26" s="120"/>
      <c r="M26" s="120"/>
      <c r="N26" s="120"/>
      <c r="O26" s="119">
        <v>1546000</v>
      </c>
      <c r="P26" s="120"/>
      <c r="Q26" s="128">
        <f t="shared" si="2"/>
        <v>1546000</v>
      </c>
      <c r="R26" s="172">
        <f t="shared" si="1"/>
        <v>0</v>
      </c>
    </row>
    <row r="27" spans="1:23" ht="12.75" x14ac:dyDescent="0.2">
      <c r="A27" s="97"/>
      <c r="B27" s="98" t="s">
        <v>97</v>
      </c>
      <c r="C27" s="90" t="s">
        <v>113</v>
      </c>
      <c r="D27" s="91" t="s">
        <v>117</v>
      </c>
      <c r="E27" s="121">
        <v>46828000</v>
      </c>
      <c r="F27" s="122">
        <f>17949927+13874112</f>
        <v>31824039</v>
      </c>
      <c r="G27" s="121">
        <v>7775000</v>
      </c>
      <c r="H27" s="122">
        <f>3000000+2316975</f>
        <v>5316975</v>
      </c>
      <c r="I27" s="121"/>
      <c r="J27" s="122"/>
      <c r="K27" s="121"/>
      <c r="L27" s="122"/>
      <c r="M27" s="122"/>
      <c r="N27" s="122"/>
      <c r="O27" s="121"/>
      <c r="P27" s="122"/>
      <c r="Q27" s="129">
        <f>E27+G27+I27+K27+O27+M27</f>
        <v>54603000</v>
      </c>
      <c r="R27" s="173">
        <f t="shared" si="1"/>
        <v>37141014</v>
      </c>
    </row>
    <row r="28" spans="1:23" ht="12.75" x14ac:dyDescent="0.2">
      <c r="A28" s="99"/>
      <c r="B28" s="98" t="s">
        <v>97</v>
      </c>
      <c r="C28" s="90" t="s">
        <v>114</v>
      </c>
      <c r="D28" s="91" t="s">
        <v>118</v>
      </c>
      <c r="E28" s="121"/>
      <c r="F28" s="122"/>
      <c r="G28" s="121"/>
      <c r="H28" s="122"/>
      <c r="I28" s="121">
        <v>5515887</v>
      </c>
      <c r="J28" s="122">
        <v>3347655</v>
      </c>
      <c r="K28" s="121"/>
      <c r="L28" s="122"/>
      <c r="M28" s="122"/>
      <c r="N28" s="122"/>
      <c r="O28" s="121"/>
      <c r="P28" s="122"/>
      <c r="Q28" s="129">
        <f t="shared" ref="Q28:Q34" si="3">E28+G28+I28+K28+O28+M28</f>
        <v>5515887</v>
      </c>
      <c r="R28" s="173">
        <f t="shared" si="1"/>
        <v>3347655</v>
      </c>
    </row>
    <row r="29" spans="1:23" ht="12.75" x14ac:dyDescent="0.2">
      <c r="A29" s="97"/>
      <c r="B29" s="98" t="s">
        <v>97</v>
      </c>
      <c r="C29" s="90" t="s">
        <v>115</v>
      </c>
      <c r="D29" s="91" t="s">
        <v>119</v>
      </c>
      <c r="E29" s="121"/>
      <c r="F29" s="122"/>
      <c r="G29" s="121"/>
      <c r="H29" s="122"/>
      <c r="I29" s="121">
        <v>10500000</v>
      </c>
      <c r="J29" s="122">
        <v>4330743</v>
      </c>
      <c r="K29" s="121"/>
      <c r="L29" s="122"/>
      <c r="M29" s="122"/>
      <c r="N29" s="122"/>
      <c r="O29" s="121">
        <v>200000</v>
      </c>
      <c r="P29" s="122"/>
      <c r="Q29" s="129">
        <f t="shared" si="3"/>
        <v>10700000</v>
      </c>
      <c r="R29" s="173">
        <f t="shared" si="1"/>
        <v>4330743</v>
      </c>
      <c r="W29" s="54"/>
    </row>
    <row r="30" spans="1:23" ht="22.5" x14ac:dyDescent="0.2">
      <c r="A30" s="97"/>
      <c r="B30" s="98" t="s">
        <v>97</v>
      </c>
      <c r="C30" s="90" t="s">
        <v>30</v>
      </c>
      <c r="D30" s="91" t="s">
        <v>120</v>
      </c>
      <c r="E30" s="121"/>
      <c r="F30" s="122"/>
      <c r="G30" s="121"/>
      <c r="H30" s="122"/>
      <c r="I30" s="121"/>
      <c r="J30" s="122"/>
      <c r="K30" s="121"/>
      <c r="L30" s="122"/>
      <c r="M30" s="122"/>
      <c r="N30" s="122"/>
      <c r="O30" s="121"/>
      <c r="P30" s="122"/>
      <c r="Q30" s="129">
        <f t="shared" si="3"/>
        <v>0</v>
      </c>
      <c r="R30" s="173">
        <f t="shared" si="1"/>
        <v>0</v>
      </c>
    </row>
    <row r="31" spans="1:23" ht="22.5" x14ac:dyDescent="0.2">
      <c r="A31" s="99"/>
      <c r="B31" s="98" t="s">
        <v>97</v>
      </c>
      <c r="C31" s="90" t="s">
        <v>116</v>
      </c>
      <c r="D31" s="91" t="s">
        <v>121</v>
      </c>
      <c r="E31" s="121"/>
      <c r="F31" s="122"/>
      <c r="G31" s="121"/>
      <c r="H31" s="122"/>
      <c r="I31" s="121"/>
      <c r="J31" s="122"/>
      <c r="K31" s="121"/>
      <c r="L31" s="122"/>
      <c r="M31" s="122"/>
      <c r="N31" s="122"/>
      <c r="O31" s="121"/>
      <c r="P31" s="122"/>
      <c r="Q31" s="129">
        <f t="shared" si="3"/>
        <v>0</v>
      </c>
      <c r="R31" s="173">
        <f t="shared" si="1"/>
        <v>0</v>
      </c>
    </row>
    <row r="32" spans="1:23" ht="22.5" x14ac:dyDescent="0.2">
      <c r="A32" s="99"/>
      <c r="B32" s="98" t="s">
        <v>97</v>
      </c>
      <c r="C32" s="91" t="s">
        <v>142</v>
      </c>
      <c r="D32" s="91" t="s">
        <v>140</v>
      </c>
      <c r="E32" s="121"/>
      <c r="F32" s="122"/>
      <c r="G32" s="121"/>
      <c r="H32" s="122"/>
      <c r="I32" s="121"/>
      <c r="J32" s="122"/>
      <c r="K32" s="121"/>
      <c r="L32" s="122"/>
      <c r="M32" s="122"/>
      <c r="N32" s="122"/>
      <c r="O32" s="121">
        <v>300000</v>
      </c>
      <c r="P32" s="122"/>
      <c r="Q32" s="129">
        <f t="shared" si="3"/>
        <v>300000</v>
      </c>
      <c r="R32" s="173">
        <f t="shared" si="1"/>
        <v>0</v>
      </c>
    </row>
    <row r="33" spans="1:19" ht="45" x14ac:dyDescent="0.2">
      <c r="A33" s="99"/>
      <c r="B33" s="98" t="s">
        <v>97</v>
      </c>
      <c r="C33" s="90" t="s">
        <v>133</v>
      </c>
      <c r="D33" s="91" t="s">
        <v>137</v>
      </c>
      <c r="E33" s="121"/>
      <c r="F33" s="122"/>
      <c r="G33" s="121"/>
      <c r="H33" s="122"/>
      <c r="I33" s="121"/>
      <c r="J33" s="122"/>
      <c r="K33" s="121"/>
      <c r="L33" s="122"/>
      <c r="M33" s="122"/>
      <c r="N33" s="122"/>
      <c r="O33" s="121">
        <v>2950000</v>
      </c>
      <c r="P33" s="122"/>
      <c r="Q33" s="129">
        <f t="shared" si="3"/>
        <v>2950000</v>
      </c>
      <c r="R33" s="173">
        <f t="shared" si="1"/>
        <v>0</v>
      </c>
    </row>
    <row r="34" spans="1:19" ht="33.75" x14ac:dyDescent="0.2">
      <c r="A34" s="99"/>
      <c r="B34" s="98" t="s">
        <v>97</v>
      </c>
      <c r="C34" s="90" t="s">
        <v>135</v>
      </c>
      <c r="D34" s="91" t="s">
        <v>151</v>
      </c>
      <c r="E34" s="121"/>
      <c r="F34" s="122"/>
      <c r="G34" s="121"/>
      <c r="H34" s="122"/>
      <c r="I34" s="121"/>
      <c r="J34" s="122"/>
      <c r="K34" s="121"/>
      <c r="L34" s="122"/>
      <c r="M34" s="122"/>
      <c r="N34" s="122"/>
      <c r="O34" s="121">
        <v>252000</v>
      </c>
      <c r="P34" s="122"/>
      <c r="Q34" s="129">
        <f t="shared" si="3"/>
        <v>252000</v>
      </c>
      <c r="R34" s="173">
        <f t="shared" si="1"/>
        <v>0</v>
      </c>
    </row>
    <row r="35" spans="1:19" ht="12.75" x14ac:dyDescent="0.2">
      <c r="A35" s="100"/>
      <c r="B35" s="101" t="s">
        <v>97</v>
      </c>
      <c r="C35" s="102" t="s">
        <v>122</v>
      </c>
      <c r="D35" s="103" t="s">
        <v>126</v>
      </c>
      <c r="E35" s="123">
        <v>14509000</v>
      </c>
      <c r="F35" s="124">
        <v>8842806</v>
      </c>
      <c r="G35" s="123">
        <v>2423000</v>
      </c>
      <c r="H35" s="124">
        <v>1364876</v>
      </c>
      <c r="I35" s="123"/>
      <c r="J35" s="124"/>
      <c r="K35" s="123"/>
      <c r="L35" s="124"/>
      <c r="M35" s="124"/>
      <c r="N35" s="124"/>
      <c r="O35" s="123"/>
      <c r="P35" s="124"/>
      <c r="Q35" s="130">
        <f>E35+G35+I35+K35+O35+M35</f>
        <v>16932000</v>
      </c>
      <c r="R35" s="174">
        <f t="shared" si="1"/>
        <v>10207682</v>
      </c>
    </row>
    <row r="36" spans="1:19" ht="12.75" x14ac:dyDescent="0.2">
      <c r="A36" s="100"/>
      <c r="B36" s="101" t="s">
        <v>97</v>
      </c>
      <c r="C36" s="102" t="s">
        <v>31</v>
      </c>
      <c r="D36" s="103" t="s">
        <v>125</v>
      </c>
      <c r="E36" s="123"/>
      <c r="F36" s="124"/>
      <c r="G36" s="123"/>
      <c r="H36" s="124"/>
      <c r="I36" s="123"/>
      <c r="J36" s="124"/>
      <c r="K36" s="123">
        <v>4500000</v>
      </c>
      <c r="L36" s="124">
        <v>2668796</v>
      </c>
      <c r="M36" s="124"/>
      <c r="N36" s="124"/>
      <c r="O36" s="123"/>
      <c r="P36" s="124"/>
      <c r="Q36" s="130">
        <f t="shared" ref="Q36:Q37" si="4">E36+G36+I36+K36+O36+M36</f>
        <v>4500000</v>
      </c>
      <c r="R36" s="174">
        <f t="shared" si="1"/>
        <v>2668796</v>
      </c>
    </row>
    <row r="37" spans="1:19" ht="12.75" x14ac:dyDescent="0.2">
      <c r="A37" s="104"/>
      <c r="B37" s="101" t="s">
        <v>97</v>
      </c>
      <c r="C37" s="102" t="s">
        <v>123</v>
      </c>
      <c r="D37" s="103" t="s">
        <v>124</v>
      </c>
      <c r="E37" s="123"/>
      <c r="F37" s="124"/>
      <c r="G37" s="123"/>
      <c r="H37" s="124"/>
      <c r="I37" s="123"/>
      <c r="J37" s="124"/>
      <c r="K37" s="123"/>
      <c r="L37" s="124"/>
      <c r="M37" s="124"/>
      <c r="N37" s="124"/>
      <c r="O37" s="123"/>
      <c r="P37" s="124"/>
      <c r="Q37" s="130">
        <f t="shared" si="4"/>
        <v>0</v>
      </c>
      <c r="R37" s="174">
        <f t="shared" si="1"/>
        <v>0</v>
      </c>
    </row>
    <row r="38" spans="1:19" s="53" customFormat="1" ht="19.5" customHeight="1" thickBot="1" x14ac:dyDescent="0.25">
      <c r="A38" s="215" t="s">
        <v>28</v>
      </c>
      <c r="B38" s="216"/>
      <c r="C38" s="216"/>
      <c r="D38" s="217"/>
      <c r="E38" s="171">
        <f>SUM(E7:E37)</f>
        <v>265155790</v>
      </c>
      <c r="F38" s="171">
        <f t="shared" ref="F38:Q38" si="5">SUM(F7:F37)</f>
        <v>174064833</v>
      </c>
      <c r="G38" s="171">
        <f t="shared" si="5"/>
        <v>43928000</v>
      </c>
      <c r="H38" s="171">
        <f t="shared" si="5"/>
        <v>28958318</v>
      </c>
      <c r="I38" s="171">
        <f t="shared" si="5"/>
        <v>74700887</v>
      </c>
      <c r="J38" s="171">
        <f t="shared" si="5"/>
        <v>30062515</v>
      </c>
      <c r="K38" s="171">
        <f t="shared" si="5"/>
        <v>4721210</v>
      </c>
      <c r="L38" s="171">
        <f t="shared" si="5"/>
        <v>2890006</v>
      </c>
      <c r="M38" s="171">
        <f t="shared" si="5"/>
        <v>11436000</v>
      </c>
      <c r="N38" s="171">
        <f t="shared" si="5"/>
        <v>0</v>
      </c>
      <c r="O38" s="171">
        <f t="shared" si="5"/>
        <v>68672395</v>
      </c>
      <c r="P38" s="131">
        <f t="shared" si="5"/>
        <v>145618</v>
      </c>
      <c r="Q38" s="131">
        <f t="shared" si="5"/>
        <v>468614282</v>
      </c>
      <c r="R38" s="131">
        <f>SUM(R7:R37)</f>
        <v>236121290</v>
      </c>
    </row>
    <row r="39" spans="1:19" x14ac:dyDescent="0.2">
      <c r="I39" s="133"/>
      <c r="J39" s="135"/>
      <c r="Q39" s="134">
        <v>347654980</v>
      </c>
      <c r="R39" s="136">
        <v>203706068</v>
      </c>
      <c r="S39" s="47" t="s">
        <v>162</v>
      </c>
    </row>
    <row r="40" spans="1:19" x14ac:dyDescent="0.2">
      <c r="Q40" s="134">
        <v>30022887</v>
      </c>
      <c r="R40" s="135">
        <v>19538742</v>
      </c>
      <c r="S40" s="47" t="s">
        <v>155</v>
      </c>
    </row>
    <row r="41" spans="1:19" x14ac:dyDescent="0.2">
      <c r="A41" s="1" t="s">
        <v>15</v>
      </c>
      <c r="B41" s="1" t="s">
        <v>16</v>
      </c>
      <c r="C41" s="1" t="s">
        <v>17</v>
      </c>
      <c r="D41" s="1" t="s">
        <v>98</v>
      </c>
      <c r="P41" s="135"/>
      <c r="Q41" s="133">
        <f>Q38-Q39-Q40</f>
        <v>90936415</v>
      </c>
      <c r="R41" s="135">
        <v>12876478</v>
      </c>
      <c r="S41" s="47" t="s">
        <v>163</v>
      </c>
    </row>
    <row r="42" spans="1:19" x14ac:dyDescent="0.2">
      <c r="A42" s="1" t="s">
        <v>94</v>
      </c>
      <c r="B42" s="1"/>
      <c r="C42" s="1" t="s">
        <v>248</v>
      </c>
      <c r="D42" s="1" t="s">
        <v>99</v>
      </c>
      <c r="Q42" s="152"/>
      <c r="R42" s="135"/>
    </row>
    <row r="43" spans="1:19" x14ac:dyDescent="0.2">
      <c r="A43" s="1"/>
      <c r="B43" s="1"/>
      <c r="C43" s="1" t="s">
        <v>249</v>
      </c>
      <c r="D43" s="1" t="s">
        <v>250</v>
      </c>
      <c r="J43" s="135"/>
      <c r="R43" s="135"/>
    </row>
    <row r="44" spans="1:19" x14ac:dyDescent="0.2">
      <c r="A44" s="1"/>
      <c r="B44" s="1"/>
      <c r="C44" s="1"/>
      <c r="D44" s="1" t="s">
        <v>251</v>
      </c>
      <c r="R44" s="135"/>
    </row>
    <row r="45" spans="1:19" x14ac:dyDescent="0.2">
      <c r="A45" s="1"/>
      <c r="B45" s="1"/>
      <c r="C45" s="1"/>
      <c r="D45" s="1" t="s">
        <v>252</v>
      </c>
    </row>
    <row r="46" spans="1:19" x14ac:dyDescent="0.2">
      <c r="A46" s="1"/>
      <c r="B46" s="1"/>
      <c r="C46" s="1"/>
      <c r="D46" s="1" t="s">
        <v>253</v>
      </c>
    </row>
    <row r="47" spans="1:19" x14ac:dyDescent="0.2">
      <c r="A47" s="1"/>
      <c r="B47" s="1"/>
      <c r="C47" s="1"/>
      <c r="D47" s="1" t="s">
        <v>254</v>
      </c>
    </row>
  </sheetData>
  <autoFilter ref="A6:R38"/>
  <mergeCells count="1">
    <mergeCell ref="A38:D38"/>
  </mergeCells>
  <pageMargins left="0.25" right="0.25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2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1" sqref="G11"/>
    </sheetView>
  </sheetViews>
  <sheetFormatPr defaultColWidth="9.140625" defaultRowHeight="12.75" x14ac:dyDescent="0.2"/>
  <cols>
    <col min="1" max="1" width="18.28515625" style="33" customWidth="1"/>
    <col min="2" max="2" width="29" style="33" customWidth="1"/>
    <col min="3" max="3" width="15.5703125" style="33" customWidth="1"/>
    <col min="4" max="4" width="8.7109375" style="33" customWidth="1"/>
    <col min="5" max="5" width="10.5703125" style="33" customWidth="1"/>
    <col min="6" max="6" width="10.42578125" style="33" customWidth="1"/>
    <col min="7" max="7" width="9" style="33" customWidth="1"/>
    <col min="8" max="8" width="10.85546875" style="33" customWidth="1"/>
    <col min="9" max="9" width="9" style="33" customWidth="1"/>
    <col min="10" max="10" width="9.140625" style="33" customWidth="1"/>
    <col min="11" max="11" width="12.85546875" style="33" customWidth="1"/>
    <col min="12" max="12" width="9" style="33" customWidth="1"/>
    <col min="13" max="13" width="8.7109375" style="33" customWidth="1"/>
    <col min="14" max="14" width="10.7109375" style="33" customWidth="1"/>
    <col min="15" max="16" width="9.42578125" style="33" customWidth="1"/>
    <col min="17" max="17" width="8.85546875" style="33" customWidth="1"/>
    <col min="18" max="18" width="8" style="33" customWidth="1"/>
    <col min="19" max="19" width="11.140625" style="33" customWidth="1"/>
    <col min="20" max="16384" width="9.140625" style="33"/>
  </cols>
  <sheetData>
    <row r="1" spans="1:19" x14ac:dyDescent="0.2">
      <c r="A1" s="32" t="s">
        <v>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x14ac:dyDescent="0.2">
      <c r="A2" s="34"/>
      <c r="B2" s="34"/>
      <c r="C2" s="34"/>
      <c r="D2" s="218" t="s">
        <v>53</v>
      </c>
      <c r="E2" s="218"/>
      <c r="F2" s="218"/>
      <c r="G2" s="218" t="s">
        <v>54</v>
      </c>
      <c r="H2" s="218"/>
      <c r="I2" s="218"/>
      <c r="J2" s="218" t="s">
        <v>55</v>
      </c>
      <c r="K2" s="218"/>
      <c r="L2" s="218"/>
      <c r="M2" s="218" t="s">
        <v>56</v>
      </c>
      <c r="N2" s="218"/>
      <c r="O2" s="218"/>
      <c r="P2" s="218" t="s">
        <v>57</v>
      </c>
      <c r="Q2" s="218"/>
      <c r="R2" s="218"/>
      <c r="S2" s="34"/>
    </row>
    <row r="3" spans="1:19" ht="72" customHeight="1" x14ac:dyDescent="0.2">
      <c r="A3" s="20" t="s">
        <v>58</v>
      </c>
      <c r="B3" s="20" t="s">
        <v>93</v>
      </c>
      <c r="C3" s="20" t="s">
        <v>59</v>
      </c>
      <c r="D3" s="20" t="s">
        <v>88</v>
      </c>
      <c r="E3" s="20" t="s">
        <v>89</v>
      </c>
      <c r="F3" s="20" t="s">
        <v>90</v>
      </c>
      <c r="G3" s="20" t="s">
        <v>212</v>
      </c>
      <c r="H3" s="20" t="s">
        <v>213</v>
      </c>
      <c r="I3" s="20" t="s">
        <v>214</v>
      </c>
      <c r="J3" s="20" t="s">
        <v>215</v>
      </c>
      <c r="K3" s="20" t="s">
        <v>216</v>
      </c>
      <c r="L3" s="20" t="s">
        <v>217</v>
      </c>
      <c r="M3" s="20" t="s">
        <v>218</v>
      </c>
      <c r="N3" s="20" t="s">
        <v>219</v>
      </c>
      <c r="O3" s="20" t="s">
        <v>220</v>
      </c>
      <c r="P3" s="20" t="s">
        <v>60</v>
      </c>
      <c r="Q3" s="20" t="s">
        <v>61</v>
      </c>
      <c r="R3" s="20" t="s">
        <v>62</v>
      </c>
      <c r="S3" s="20" t="s">
        <v>18</v>
      </c>
    </row>
    <row r="4" spans="1:19" ht="45.75" customHeight="1" x14ac:dyDescent="0.2">
      <c r="A4" s="20" t="s">
        <v>39</v>
      </c>
      <c r="B4" s="20" t="s">
        <v>175</v>
      </c>
      <c r="C4" s="20" t="s">
        <v>211</v>
      </c>
      <c r="D4" s="46">
        <v>250</v>
      </c>
      <c r="E4" s="162">
        <v>199305000</v>
      </c>
      <c r="F4" s="46">
        <f>E4/D4</f>
        <v>797220</v>
      </c>
      <c r="G4" s="46">
        <v>250</v>
      </c>
      <c r="H4" s="162">
        <v>210122000</v>
      </c>
      <c r="I4" s="46">
        <f>H4/G4</f>
        <v>840488</v>
      </c>
      <c r="J4" s="46">
        <v>250</v>
      </c>
      <c r="K4" s="162">
        <v>210122000</v>
      </c>
      <c r="L4" s="46">
        <f>K4/J4</f>
        <v>840488</v>
      </c>
      <c r="M4" s="46">
        <v>250</v>
      </c>
      <c r="N4" s="162">
        <v>137652660</v>
      </c>
      <c r="O4" s="162">
        <f>N4/M4</f>
        <v>550610.64</v>
      </c>
      <c r="P4" s="162">
        <f>O4-F4</f>
        <v>-246609.36</v>
      </c>
      <c r="Q4" s="162">
        <f>O4-I4</f>
        <v>-289877.36</v>
      </c>
      <c r="R4" s="162">
        <f>O4-L4</f>
        <v>-289877.36</v>
      </c>
      <c r="S4" s="20"/>
    </row>
    <row r="5" spans="1:19" ht="64.5" customHeight="1" x14ac:dyDescent="0.2">
      <c r="A5" s="20" t="s">
        <v>113</v>
      </c>
      <c r="B5" s="20" t="s">
        <v>178</v>
      </c>
      <c r="C5" s="20" t="s">
        <v>211</v>
      </c>
      <c r="D5" s="46">
        <v>46</v>
      </c>
      <c r="E5" s="162">
        <v>28292000</v>
      </c>
      <c r="F5" s="46">
        <v>0</v>
      </c>
      <c r="G5" s="46">
        <v>46</v>
      </c>
      <c r="H5" s="162">
        <v>30096000</v>
      </c>
      <c r="I5" s="46">
        <f t="shared" ref="I5:I20" si="0">H5/G5</f>
        <v>654260.86956521741</v>
      </c>
      <c r="J5" s="46">
        <v>46</v>
      </c>
      <c r="K5" s="162">
        <v>30096000</v>
      </c>
      <c r="L5" s="46">
        <f t="shared" ref="L5:L7" si="1">K5/J5</f>
        <v>654260.86956521741</v>
      </c>
      <c r="M5" s="46">
        <v>46</v>
      </c>
      <c r="N5" s="162">
        <v>20949927</v>
      </c>
      <c r="O5" s="162">
        <f>N5/M5</f>
        <v>455433.19565217389</v>
      </c>
      <c r="P5" s="162">
        <f t="shared" ref="P5:P20" si="2">O5-F5</f>
        <v>455433.19565217389</v>
      </c>
      <c r="Q5" s="162">
        <f t="shared" ref="Q5:Q20" si="3">O5-I5</f>
        <v>-198827.67391304352</v>
      </c>
      <c r="R5" s="162">
        <f t="shared" ref="R5:R20" si="4">O5-L5</f>
        <v>-198827.67391304352</v>
      </c>
      <c r="S5" s="20"/>
    </row>
    <row r="6" spans="1:19" ht="33" customHeight="1" x14ac:dyDescent="0.2">
      <c r="A6" s="20" t="s">
        <v>113</v>
      </c>
      <c r="B6" s="20" t="s">
        <v>179</v>
      </c>
      <c r="C6" s="20" t="s">
        <v>63</v>
      </c>
      <c r="D6" s="46">
        <v>23</v>
      </c>
      <c r="E6" s="198">
        <v>22057000</v>
      </c>
      <c r="F6" s="46">
        <f t="shared" ref="F6:F7" si="5">E6/D6</f>
        <v>959000</v>
      </c>
      <c r="G6" s="46">
        <v>23</v>
      </c>
      <c r="H6" s="198">
        <f>24507000</f>
        <v>24507000</v>
      </c>
      <c r="I6" s="46">
        <f t="shared" si="0"/>
        <v>1065521.7391304348</v>
      </c>
      <c r="J6" s="46">
        <v>23</v>
      </c>
      <c r="K6" s="162">
        <v>24507000</v>
      </c>
      <c r="L6" s="46">
        <f t="shared" si="1"/>
        <v>1065521.7391304348</v>
      </c>
      <c r="M6" s="46">
        <v>23</v>
      </c>
      <c r="N6" s="162">
        <v>16191087</v>
      </c>
      <c r="O6" s="162">
        <f t="shared" ref="O6:O7" si="6">N6/M6</f>
        <v>703960.30434782605</v>
      </c>
      <c r="P6" s="162">
        <f t="shared" si="2"/>
        <v>-255039.69565217395</v>
      </c>
      <c r="Q6" s="162">
        <f t="shared" si="3"/>
        <v>-361561.43478260876</v>
      </c>
      <c r="R6" s="162">
        <f t="shared" si="4"/>
        <v>-361561.43478260876</v>
      </c>
      <c r="S6" s="20"/>
    </row>
    <row r="7" spans="1:19" ht="38.25" customHeight="1" x14ac:dyDescent="0.2">
      <c r="A7" s="20" t="s">
        <v>40</v>
      </c>
      <c r="B7" s="20" t="s">
        <v>181</v>
      </c>
      <c r="C7" s="20" t="s">
        <v>211</v>
      </c>
      <c r="D7" s="46">
        <v>38</v>
      </c>
      <c r="E7" s="162">
        <v>25529000</v>
      </c>
      <c r="F7" s="46">
        <f t="shared" si="5"/>
        <v>671815.78947368416</v>
      </c>
      <c r="G7" s="46">
        <v>38</v>
      </c>
      <c r="H7" s="162">
        <v>27648000</v>
      </c>
      <c r="I7" s="46">
        <f t="shared" si="0"/>
        <v>727578.94736842101</v>
      </c>
      <c r="J7" s="46">
        <v>38</v>
      </c>
      <c r="K7" s="162">
        <v>27648000</v>
      </c>
      <c r="L7" s="46">
        <f t="shared" si="1"/>
        <v>727578.94736842101</v>
      </c>
      <c r="M7" s="46">
        <v>38</v>
      </c>
      <c r="N7" s="162">
        <v>18243005</v>
      </c>
      <c r="O7" s="162">
        <f t="shared" si="6"/>
        <v>480079.07894736843</v>
      </c>
      <c r="P7" s="162">
        <f>O7-F7</f>
        <v>-191736.71052631573</v>
      </c>
      <c r="Q7" s="162">
        <f t="shared" si="3"/>
        <v>-247499.86842105258</v>
      </c>
      <c r="R7" s="162">
        <f t="shared" si="4"/>
        <v>-247499.86842105258</v>
      </c>
      <c r="S7" s="20"/>
    </row>
    <row r="8" spans="1:19" ht="51.75" customHeight="1" x14ac:dyDescent="0.2">
      <c r="A8" s="20" t="s">
        <v>38</v>
      </c>
      <c r="B8" s="20" t="s">
        <v>184</v>
      </c>
      <c r="C8" s="20" t="s">
        <v>63</v>
      </c>
      <c r="D8" s="20">
        <v>28</v>
      </c>
      <c r="E8" s="198">
        <v>1165566</v>
      </c>
      <c r="F8" s="20">
        <f>E8/D8</f>
        <v>41627.357142857145</v>
      </c>
      <c r="G8" s="20">
        <v>28</v>
      </c>
      <c r="H8" s="162">
        <v>1600000</v>
      </c>
      <c r="I8" s="46">
        <f t="shared" si="0"/>
        <v>57142.857142857145</v>
      </c>
      <c r="J8" s="20">
        <v>28</v>
      </c>
      <c r="K8" s="162">
        <v>1600000</v>
      </c>
      <c r="L8" s="46">
        <f t="shared" ref="L8:L11" si="7">K8/J8</f>
        <v>57142.857142857145</v>
      </c>
      <c r="M8" s="20">
        <v>28</v>
      </c>
      <c r="N8" s="162">
        <v>1006740</v>
      </c>
      <c r="O8" s="162">
        <f>N8/M8</f>
        <v>35955</v>
      </c>
      <c r="P8" s="162">
        <f t="shared" si="2"/>
        <v>-5672.3571428571449</v>
      </c>
      <c r="Q8" s="162">
        <f t="shared" si="3"/>
        <v>-21187.857142857145</v>
      </c>
      <c r="R8" s="162">
        <f t="shared" si="4"/>
        <v>-21187.857142857145</v>
      </c>
      <c r="S8" s="20"/>
    </row>
    <row r="9" spans="1:19" ht="48" customHeight="1" x14ac:dyDescent="0.2">
      <c r="A9" s="20" t="s">
        <v>37</v>
      </c>
      <c r="B9" s="82" t="s">
        <v>185</v>
      </c>
      <c r="C9" s="20" t="s">
        <v>63</v>
      </c>
      <c r="D9" s="20">
        <v>150</v>
      </c>
      <c r="E9" s="198"/>
      <c r="F9" s="20">
        <f>E9/D9</f>
        <v>0</v>
      </c>
      <c r="G9" s="20">
        <v>150</v>
      </c>
      <c r="H9" s="162"/>
      <c r="I9" s="46">
        <f t="shared" si="0"/>
        <v>0</v>
      </c>
      <c r="J9" s="20">
        <v>150</v>
      </c>
      <c r="K9" s="162"/>
      <c r="L9" s="46">
        <f t="shared" si="7"/>
        <v>0</v>
      </c>
      <c r="M9" s="20">
        <v>150</v>
      </c>
      <c r="N9" s="163"/>
      <c r="O9" s="162">
        <f>N9/M9</f>
        <v>0</v>
      </c>
      <c r="P9" s="162">
        <f t="shared" si="2"/>
        <v>0</v>
      </c>
      <c r="Q9" s="162">
        <f t="shared" si="3"/>
        <v>0</v>
      </c>
      <c r="R9" s="162">
        <f t="shared" si="4"/>
        <v>0</v>
      </c>
      <c r="S9" s="20"/>
    </row>
    <row r="10" spans="1:19" ht="33.6" customHeight="1" x14ac:dyDescent="0.2">
      <c r="A10" s="81" t="s">
        <v>32</v>
      </c>
      <c r="B10" s="81" t="s">
        <v>186</v>
      </c>
      <c r="C10" s="20" t="s">
        <v>63</v>
      </c>
      <c r="D10" s="20">
        <v>10</v>
      </c>
      <c r="E10" s="198"/>
      <c r="F10" s="20">
        <f>E10/D10</f>
        <v>0</v>
      </c>
      <c r="G10" s="20">
        <v>10</v>
      </c>
      <c r="H10" s="162">
        <v>50000</v>
      </c>
      <c r="I10" s="46">
        <f t="shared" si="0"/>
        <v>5000</v>
      </c>
      <c r="J10" s="20">
        <v>10</v>
      </c>
      <c r="K10" s="162">
        <v>50000</v>
      </c>
      <c r="L10" s="46">
        <f t="shared" si="7"/>
        <v>5000</v>
      </c>
      <c r="M10" s="20">
        <v>10</v>
      </c>
      <c r="N10" s="163">
        <v>2500</v>
      </c>
      <c r="O10" s="162">
        <f>N10/M10</f>
        <v>250</v>
      </c>
      <c r="P10" s="162">
        <f t="shared" si="2"/>
        <v>250</v>
      </c>
      <c r="Q10" s="162">
        <f t="shared" si="3"/>
        <v>-4750</v>
      </c>
      <c r="R10" s="162">
        <f t="shared" si="4"/>
        <v>-4750</v>
      </c>
      <c r="S10" s="20"/>
    </row>
    <row r="11" spans="1:19" ht="41.25" customHeight="1" x14ac:dyDescent="0.2">
      <c r="A11" s="20" t="s">
        <v>122</v>
      </c>
      <c r="B11" s="20" t="s">
        <v>189</v>
      </c>
      <c r="C11" s="20" t="s">
        <v>211</v>
      </c>
      <c r="D11" s="20">
        <v>17</v>
      </c>
      <c r="E11" s="198">
        <v>14641954</v>
      </c>
      <c r="F11" s="20">
        <f>E11/D11</f>
        <v>861291.4117647059</v>
      </c>
      <c r="G11" s="20">
        <v>17</v>
      </c>
      <c r="H11" s="198">
        <v>16932000</v>
      </c>
      <c r="I11" s="46">
        <f t="shared" si="0"/>
        <v>996000</v>
      </c>
      <c r="J11" s="20">
        <v>17</v>
      </c>
      <c r="K11" s="198">
        <v>16932000</v>
      </c>
      <c r="L11" s="46">
        <f t="shared" si="7"/>
        <v>996000</v>
      </c>
      <c r="M11" s="20">
        <v>17</v>
      </c>
      <c r="N11" s="162">
        <v>10207682</v>
      </c>
      <c r="O11" s="162">
        <f t="shared" ref="O11:O20" si="8">N11/M11</f>
        <v>600451.8823529412</v>
      </c>
      <c r="P11" s="162">
        <f t="shared" si="2"/>
        <v>-260839.5294117647</v>
      </c>
      <c r="Q11" s="162">
        <f t="shared" si="3"/>
        <v>-395548.1176470588</v>
      </c>
      <c r="R11" s="162">
        <f t="shared" si="4"/>
        <v>-395548.1176470588</v>
      </c>
      <c r="S11" s="20"/>
    </row>
    <row r="12" spans="1:19" ht="32.25" customHeight="1" x14ac:dyDescent="0.2">
      <c r="A12" s="20" t="s">
        <v>36</v>
      </c>
      <c r="B12" s="20" t="s">
        <v>191</v>
      </c>
      <c r="C12" s="81" t="s">
        <v>227</v>
      </c>
      <c r="D12" s="20">
        <v>675</v>
      </c>
      <c r="E12" s="198">
        <v>8353468</v>
      </c>
      <c r="F12" s="20">
        <f>E12/D12</f>
        <v>12375.508148148148</v>
      </c>
      <c r="G12" s="20">
        <v>675</v>
      </c>
      <c r="H12" s="198">
        <v>20000000</v>
      </c>
      <c r="I12" s="46">
        <f t="shared" si="0"/>
        <v>29629.629629629631</v>
      </c>
      <c r="J12" s="20">
        <v>675</v>
      </c>
      <c r="K12" s="162">
        <v>20000000</v>
      </c>
      <c r="L12" s="46"/>
      <c r="M12" s="20">
        <v>675</v>
      </c>
      <c r="N12" s="162">
        <v>8164124</v>
      </c>
      <c r="O12" s="162">
        <f t="shared" si="8"/>
        <v>12094.998518518518</v>
      </c>
      <c r="P12" s="162">
        <f t="shared" si="2"/>
        <v>-280.50962962963058</v>
      </c>
      <c r="Q12" s="162">
        <f t="shared" si="3"/>
        <v>-17534.631111111114</v>
      </c>
      <c r="R12" s="162">
        <f t="shared" si="4"/>
        <v>12094.998518518518</v>
      </c>
      <c r="S12" s="20"/>
    </row>
    <row r="13" spans="1:19" ht="32.25" customHeight="1" x14ac:dyDescent="0.2">
      <c r="A13" s="20" t="s">
        <v>36</v>
      </c>
      <c r="B13" s="20" t="s">
        <v>192</v>
      </c>
      <c r="C13" s="81" t="s">
        <v>227</v>
      </c>
      <c r="D13" s="20">
        <v>95</v>
      </c>
      <c r="E13" s="198">
        <v>2000000</v>
      </c>
      <c r="F13" s="20">
        <f t="shared" ref="F13:F16" si="9">E13/D13</f>
        <v>21052.63157894737</v>
      </c>
      <c r="G13" s="20">
        <v>95</v>
      </c>
      <c r="H13" s="162">
        <v>3000000</v>
      </c>
      <c r="I13" s="46">
        <f t="shared" si="0"/>
        <v>31578.947368421053</v>
      </c>
      <c r="J13" s="20">
        <v>95</v>
      </c>
      <c r="K13" s="162">
        <v>3000000</v>
      </c>
      <c r="L13" s="46">
        <f t="shared" ref="L13" si="10">K13/J13</f>
        <v>31578.947368421053</v>
      </c>
      <c r="M13" s="20">
        <v>104</v>
      </c>
      <c r="N13" s="162">
        <v>1918279</v>
      </c>
      <c r="O13" s="162">
        <f t="shared" si="8"/>
        <v>18444.990384615383</v>
      </c>
      <c r="P13" s="162">
        <f t="shared" si="2"/>
        <v>-2607.6411943319872</v>
      </c>
      <c r="Q13" s="162">
        <f t="shared" si="3"/>
        <v>-13133.95698380567</v>
      </c>
      <c r="R13" s="162">
        <f t="shared" si="4"/>
        <v>-13133.95698380567</v>
      </c>
      <c r="S13" s="20"/>
    </row>
    <row r="14" spans="1:19" ht="32.25" customHeight="1" x14ac:dyDescent="0.2">
      <c r="A14" s="20" t="s">
        <v>38</v>
      </c>
      <c r="B14" s="20" t="s">
        <v>194</v>
      </c>
      <c r="C14" s="20" t="s">
        <v>228</v>
      </c>
      <c r="D14" s="20">
        <v>36</v>
      </c>
      <c r="E14" s="198">
        <v>998880</v>
      </c>
      <c r="F14" s="20">
        <f t="shared" si="9"/>
        <v>27746.666666666668</v>
      </c>
      <c r="G14" s="20">
        <v>36</v>
      </c>
      <c r="H14" s="198">
        <v>4628000</v>
      </c>
      <c r="I14" s="46">
        <f t="shared" si="0"/>
        <v>128555.55555555556</v>
      </c>
      <c r="J14" s="20">
        <v>36</v>
      </c>
      <c r="K14" s="162">
        <v>4628000</v>
      </c>
      <c r="L14" s="46"/>
      <c r="M14" s="20">
        <v>36</v>
      </c>
      <c r="N14" s="162">
        <v>1314544</v>
      </c>
      <c r="O14" s="162">
        <f t="shared" si="8"/>
        <v>36515.111111111109</v>
      </c>
      <c r="P14" s="162">
        <f t="shared" si="2"/>
        <v>8768.4444444444416</v>
      </c>
      <c r="Q14" s="162">
        <f t="shared" si="3"/>
        <v>-92040.444444444453</v>
      </c>
      <c r="R14" s="162">
        <f t="shared" si="4"/>
        <v>36515.111111111109</v>
      </c>
      <c r="S14" s="20"/>
    </row>
    <row r="15" spans="1:19" ht="46.9" customHeight="1" x14ac:dyDescent="0.2">
      <c r="A15" s="20" t="s">
        <v>255</v>
      </c>
      <c r="B15" s="20" t="s">
        <v>198</v>
      </c>
      <c r="C15" s="20" t="s">
        <v>210</v>
      </c>
      <c r="D15" s="20">
        <v>66</v>
      </c>
      <c r="E15" s="198">
        <f>12928561+5321000</f>
        <v>18249561</v>
      </c>
      <c r="F15" s="20">
        <f t="shared" si="9"/>
        <v>276508.5</v>
      </c>
      <c r="G15" s="20">
        <v>66</v>
      </c>
      <c r="H15" s="198">
        <f>27770000+4438000</f>
        <v>32208000</v>
      </c>
      <c r="I15" s="46">
        <f t="shared" si="0"/>
        <v>488000</v>
      </c>
      <c r="J15" s="20">
        <v>66</v>
      </c>
      <c r="K15" s="162">
        <f>27770000+5515887</f>
        <v>33285887</v>
      </c>
      <c r="L15" s="46">
        <f>K15/J15</f>
        <v>504331.62121212122</v>
      </c>
      <c r="M15" s="20">
        <v>66</v>
      </c>
      <c r="N15" s="198">
        <v>10000000</v>
      </c>
      <c r="O15" s="162">
        <f t="shared" si="8"/>
        <v>151515.15151515152</v>
      </c>
      <c r="P15" s="162"/>
      <c r="Q15" s="162">
        <f t="shared" si="3"/>
        <v>-336484.84848484851</v>
      </c>
      <c r="R15" s="162">
        <f t="shared" si="4"/>
        <v>-352816.46969696973</v>
      </c>
      <c r="S15" s="20"/>
    </row>
    <row r="16" spans="1:19" ht="57" customHeight="1" x14ac:dyDescent="0.2">
      <c r="A16" s="81" t="s">
        <v>32</v>
      </c>
      <c r="B16" s="81" t="s">
        <v>199</v>
      </c>
      <c r="C16" s="20" t="s">
        <v>63</v>
      </c>
      <c r="D16" s="20">
        <v>14</v>
      </c>
      <c r="E16" s="198">
        <v>753525</v>
      </c>
      <c r="F16" s="20">
        <f t="shared" si="9"/>
        <v>53823.214285714283</v>
      </c>
      <c r="G16" s="20">
        <v>14</v>
      </c>
      <c r="H16" s="162">
        <v>1200000</v>
      </c>
      <c r="I16" s="46"/>
      <c r="J16" s="20">
        <v>14</v>
      </c>
      <c r="K16" s="162">
        <v>1200000</v>
      </c>
      <c r="L16" s="46">
        <f>K16/J16</f>
        <v>85714.28571428571</v>
      </c>
      <c r="M16" s="20">
        <v>14</v>
      </c>
      <c r="N16" s="198">
        <v>143100</v>
      </c>
      <c r="O16" s="162">
        <f t="shared" si="8"/>
        <v>10221.428571428571</v>
      </c>
      <c r="P16" s="162"/>
      <c r="Q16" s="162"/>
      <c r="R16" s="162">
        <f t="shared" si="4"/>
        <v>-75492.857142857145</v>
      </c>
      <c r="S16" s="20"/>
    </row>
    <row r="17" spans="1:21" ht="32.25" customHeight="1" x14ac:dyDescent="0.2">
      <c r="A17" s="20" t="s">
        <v>202</v>
      </c>
      <c r="B17" s="20" t="s">
        <v>200</v>
      </c>
      <c r="C17" s="20" t="s">
        <v>210</v>
      </c>
      <c r="D17" s="20">
        <v>66</v>
      </c>
      <c r="E17" s="198">
        <f>9122000+300000+2068000</f>
        <v>11490000</v>
      </c>
      <c r="F17" s="20">
        <f>E17/D17</f>
        <v>174090.90909090909</v>
      </c>
      <c r="G17" s="20">
        <v>66</v>
      </c>
      <c r="H17" s="162">
        <v>8000000</v>
      </c>
      <c r="I17" s="46">
        <f t="shared" si="0"/>
        <v>121212.12121212122</v>
      </c>
      <c r="J17" s="20">
        <v>66</v>
      </c>
      <c r="K17" s="198">
        <v>10603980</v>
      </c>
      <c r="L17" s="46">
        <f t="shared" ref="L17" si="11">K17/J17</f>
        <v>160666.36363636365</v>
      </c>
      <c r="M17" s="20">
        <v>66</v>
      </c>
      <c r="N17" s="198">
        <v>145618</v>
      </c>
      <c r="O17" s="162">
        <f t="shared" si="8"/>
        <v>2206.3333333333335</v>
      </c>
      <c r="P17" s="162">
        <f t="shared" si="2"/>
        <v>-171884.57575757575</v>
      </c>
      <c r="Q17" s="162">
        <f t="shared" si="3"/>
        <v>-119005.78787878789</v>
      </c>
      <c r="R17" s="162">
        <f t="shared" si="4"/>
        <v>-158460.0303030303</v>
      </c>
      <c r="S17" s="22"/>
      <c r="U17" s="21" t="s">
        <v>19</v>
      </c>
    </row>
    <row r="18" spans="1:21" ht="32.25" customHeight="1" x14ac:dyDescent="0.2">
      <c r="A18" s="20" t="s">
        <v>202</v>
      </c>
      <c r="B18" s="20" t="s">
        <v>201</v>
      </c>
      <c r="C18" s="20" t="s">
        <v>229</v>
      </c>
      <c r="D18" s="20">
        <v>700</v>
      </c>
      <c r="E18" s="198">
        <v>10000000</v>
      </c>
      <c r="F18" s="20">
        <f>E18/D18</f>
        <v>14285.714285714286</v>
      </c>
      <c r="G18" s="20">
        <v>700</v>
      </c>
      <c r="H18" s="198">
        <v>10937000</v>
      </c>
      <c r="I18" s="46">
        <f t="shared" si="0"/>
        <v>15624.285714285714</v>
      </c>
      <c r="J18" s="20">
        <v>700</v>
      </c>
      <c r="K18" s="162">
        <v>10937000</v>
      </c>
      <c r="L18" s="46">
        <f t="shared" ref="L18" si="12">K18/J18</f>
        <v>15624.285714285714</v>
      </c>
      <c r="M18" s="20">
        <v>700</v>
      </c>
      <c r="N18" s="198">
        <v>7513228</v>
      </c>
      <c r="O18" s="162">
        <f t="shared" si="8"/>
        <v>10733.182857142858</v>
      </c>
      <c r="P18" s="162">
        <f t="shared" si="2"/>
        <v>-3552.5314285714285</v>
      </c>
      <c r="Q18" s="162">
        <f t="shared" si="3"/>
        <v>-4891.102857142856</v>
      </c>
      <c r="R18" s="162">
        <f t="shared" si="4"/>
        <v>-4891.102857142856</v>
      </c>
      <c r="S18" s="20"/>
      <c r="T18" s="21"/>
    </row>
    <row r="19" spans="1:21" s="86" customFormat="1" ht="52.15" customHeight="1" x14ac:dyDescent="0.2">
      <c r="A19" s="196" t="s">
        <v>31</v>
      </c>
      <c r="B19" s="81" t="s">
        <v>207</v>
      </c>
      <c r="C19" s="81" t="s">
        <v>227</v>
      </c>
      <c r="D19" s="83">
        <v>76</v>
      </c>
      <c r="E19" s="204">
        <v>3696474</v>
      </c>
      <c r="F19" s="83">
        <f>E19/D19</f>
        <v>48637.815789473687</v>
      </c>
      <c r="G19" s="83">
        <v>76</v>
      </c>
      <c r="H19" s="164">
        <v>3000000</v>
      </c>
      <c r="I19" s="84">
        <f t="shared" si="0"/>
        <v>39473.684210526313</v>
      </c>
      <c r="J19" s="83">
        <v>76</v>
      </c>
      <c r="K19" s="164">
        <v>4500000</v>
      </c>
      <c r="L19" s="84">
        <f t="shared" ref="L19" si="13">K19/J19</f>
        <v>59210.526315789473</v>
      </c>
      <c r="M19" s="83">
        <v>76</v>
      </c>
      <c r="N19" s="164">
        <v>2668796</v>
      </c>
      <c r="O19" s="162">
        <f t="shared" si="8"/>
        <v>35115.73684210526</v>
      </c>
      <c r="P19" s="165">
        <f t="shared" si="2"/>
        <v>-13522.078947368427</v>
      </c>
      <c r="Q19" s="165">
        <f t="shared" si="3"/>
        <v>-4357.9473684210534</v>
      </c>
      <c r="R19" s="165">
        <f t="shared" si="4"/>
        <v>-24094.789473684214</v>
      </c>
      <c r="S19" s="85"/>
    </row>
    <row r="20" spans="1:21" ht="55.5" customHeight="1" x14ac:dyDescent="0.2">
      <c r="A20" s="196" t="s">
        <v>30</v>
      </c>
      <c r="B20" s="81" t="s">
        <v>208</v>
      </c>
      <c r="C20" s="34" t="s">
        <v>209</v>
      </c>
      <c r="D20" s="45">
        <v>4760</v>
      </c>
      <c r="E20" s="205"/>
      <c r="F20" s="45">
        <f>E20/D20</f>
        <v>0</v>
      </c>
      <c r="G20" s="45">
        <v>4760</v>
      </c>
      <c r="H20" s="166"/>
      <c r="I20" s="46">
        <f t="shared" si="0"/>
        <v>0</v>
      </c>
      <c r="J20" s="45">
        <v>4760</v>
      </c>
      <c r="K20" s="166"/>
      <c r="L20" s="46">
        <f t="shared" ref="L20" si="14">K20/J20</f>
        <v>0</v>
      </c>
      <c r="M20" s="45">
        <v>4760</v>
      </c>
      <c r="N20" s="166"/>
      <c r="O20" s="162">
        <f t="shared" si="8"/>
        <v>0</v>
      </c>
      <c r="P20" s="162">
        <f t="shared" si="2"/>
        <v>0</v>
      </c>
      <c r="Q20" s="162">
        <f t="shared" si="3"/>
        <v>0</v>
      </c>
      <c r="R20" s="162">
        <f t="shared" si="4"/>
        <v>0</v>
      </c>
      <c r="S20" s="20"/>
    </row>
    <row r="21" spans="1:21" ht="33" customHeight="1" x14ac:dyDescent="0.2">
      <c r="A21" s="195"/>
      <c r="B21" s="188"/>
      <c r="C21" s="189"/>
      <c r="D21" s="190"/>
      <c r="E21" s="192">
        <f>SUM(E4:E20)</f>
        <v>346532428</v>
      </c>
      <c r="F21" s="190"/>
      <c r="G21" s="190"/>
      <c r="H21" s="192">
        <f>SUM(H4:H20)</f>
        <v>393928000</v>
      </c>
      <c r="I21" s="192"/>
      <c r="J21" s="192"/>
      <c r="K21" s="192">
        <f>SUM(K4:K20)</f>
        <v>399109867</v>
      </c>
      <c r="L21" s="191"/>
      <c r="M21" s="190"/>
      <c r="N21" s="192"/>
      <c r="O21" s="193"/>
      <c r="P21" s="193"/>
      <c r="Q21" s="193"/>
      <c r="R21" s="193"/>
      <c r="S21" s="194"/>
    </row>
    <row r="22" spans="1:21" x14ac:dyDescent="0.2">
      <c r="H22" s="203">
        <v>12170000</v>
      </c>
      <c r="I22" s="33" t="s">
        <v>257</v>
      </c>
      <c r="K22" s="203">
        <v>69504415</v>
      </c>
      <c r="L22" s="33" t="s">
        <v>256</v>
      </c>
    </row>
    <row r="23" spans="1:21" x14ac:dyDescent="0.2">
      <c r="A23" s="35" t="s">
        <v>15</v>
      </c>
      <c r="B23" s="36" t="s">
        <v>16</v>
      </c>
      <c r="C23" s="197" t="s">
        <v>17</v>
      </c>
      <c r="D23" s="33" t="s">
        <v>98</v>
      </c>
      <c r="H23" s="202"/>
      <c r="N23" s="199"/>
    </row>
    <row r="24" spans="1:21" x14ac:dyDescent="0.2">
      <c r="A24" s="37" t="s">
        <v>94</v>
      </c>
      <c r="B24" s="38"/>
      <c r="C24" s="38" t="s">
        <v>248</v>
      </c>
      <c r="D24" s="33" t="s">
        <v>99</v>
      </c>
    </row>
    <row r="25" spans="1:21" x14ac:dyDescent="0.2">
      <c r="A25" s="37"/>
      <c r="B25" s="38"/>
      <c r="C25" s="38" t="s">
        <v>249</v>
      </c>
      <c r="D25" s="33" t="s">
        <v>250</v>
      </c>
    </row>
    <row r="26" spans="1:21" x14ac:dyDescent="0.2">
      <c r="A26" s="37"/>
      <c r="B26" s="38"/>
      <c r="C26" s="39"/>
      <c r="D26" s="33" t="s">
        <v>251</v>
      </c>
    </row>
    <row r="27" spans="1:21" x14ac:dyDescent="0.2">
      <c r="A27" s="37"/>
      <c r="B27" s="38"/>
      <c r="C27" s="39"/>
      <c r="D27" s="33" t="s">
        <v>252</v>
      </c>
    </row>
    <row r="28" spans="1:21" x14ac:dyDescent="0.2">
      <c r="A28" s="40"/>
      <c r="B28" s="41"/>
      <c r="C28" s="42"/>
      <c r="D28" s="33" t="s">
        <v>253</v>
      </c>
    </row>
    <row r="29" spans="1:21" x14ac:dyDescent="0.2">
      <c r="D29" s="33" t="s">
        <v>254</v>
      </c>
    </row>
  </sheetData>
  <mergeCells count="5">
    <mergeCell ref="D2:F2"/>
    <mergeCell ref="G2:I2"/>
    <mergeCell ref="J2:L2"/>
    <mergeCell ref="M2:O2"/>
    <mergeCell ref="P2:R2"/>
  </mergeCells>
  <pageMargins left="0.25" right="0.25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1"/>
  <sheetViews>
    <sheetView workbookViewId="0">
      <selection activeCell="F18" sqref="F18"/>
    </sheetView>
  </sheetViews>
  <sheetFormatPr defaultColWidth="9.140625" defaultRowHeight="12.75" x14ac:dyDescent="0.2"/>
  <cols>
    <col min="1" max="1" width="13.140625" style="48" customWidth="1"/>
    <col min="2" max="2" width="28.85546875" style="48" customWidth="1"/>
    <col min="3" max="3" width="28" style="48" customWidth="1"/>
    <col min="4" max="4" width="30.7109375" style="48" customWidth="1"/>
    <col min="5" max="5" width="11.140625" style="48" customWidth="1"/>
    <col min="6" max="6" width="10.85546875" style="48" customWidth="1"/>
    <col min="7" max="7" width="11.5703125" style="48" customWidth="1"/>
    <col min="8" max="8" width="12.85546875" style="48" bestFit="1" customWidth="1"/>
    <col min="9" max="9" width="11.7109375" style="48" customWidth="1"/>
    <col min="10" max="10" width="24.28515625" style="48" customWidth="1"/>
    <col min="11" max="16384" width="9.140625" style="48"/>
  </cols>
  <sheetData>
    <row r="1" spans="1:10" x14ac:dyDescent="0.2">
      <c r="A1" s="48" t="s">
        <v>87</v>
      </c>
    </row>
    <row r="3" spans="1:10" ht="42" customHeight="1" x14ac:dyDescent="0.2">
      <c r="A3" s="234" t="s">
        <v>64</v>
      </c>
      <c r="B3" s="234"/>
      <c r="C3" s="55" t="s">
        <v>65</v>
      </c>
      <c r="D3" s="55" t="s">
        <v>66</v>
      </c>
      <c r="E3" s="55" t="s">
        <v>171</v>
      </c>
      <c r="F3" s="55" t="s">
        <v>172</v>
      </c>
      <c r="G3" s="55" t="s">
        <v>173</v>
      </c>
      <c r="H3" s="55" t="s">
        <v>174</v>
      </c>
      <c r="I3" s="55" t="s">
        <v>67</v>
      </c>
      <c r="J3" s="56" t="s">
        <v>18</v>
      </c>
    </row>
    <row r="4" spans="1:10" ht="34.9" customHeight="1" x14ac:dyDescent="0.2">
      <c r="A4" s="156" t="s">
        <v>84</v>
      </c>
      <c r="B4" s="231" t="s">
        <v>222</v>
      </c>
      <c r="C4" s="232"/>
      <c r="D4" s="232"/>
      <c r="E4" s="232"/>
      <c r="F4" s="232"/>
      <c r="G4" s="232"/>
      <c r="H4" s="232"/>
      <c r="I4" s="233"/>
      <c r="J4" s="156"/>
    </row>
    <row r="5" spans="1:10" ht="74.25" customHeight="1" x14ac:dyDescent="0.2">
      <c r="A5" s="57" t="s">
        <v>92</v>
      </c>
      <c r="B5" s="87" t="s">
        <v>223</v>
      </c>
      <c r="C5" s="153" t="s">
        <v>39</v>
      </c>
      <c r="D5" s="153" t="s">
        <v>175</v>
      </c>
      <c r="E5" s="167">
        <f>'Aneksi 3'!E4</f>
        <v>199305000</v>
      </c>
      <c r="F5" s="167">
        <f>'Aneksi 3'!H4</f>
        <v>210122000</v>
      </c>
      <c r="G5" s="167">
        <f>'Aneksi 3'!K4</f>
        <v>210122000</v>
      </c>
      <c r="H5" s="167">
        <f>'Aneksi 3'!N4</f>
        <v>137652660</v>
      </c>
      <c r="I5" s="158">
        <f>H5/G5</f>
        <v>0.65510827043336728</v>
      </c>
      <c r="J5" s="157"/>
    </row>
    <row r="6" spans="1:10" ht="74.25" customHeight="1" x14ac:dyDescent="0.2">
      <c r="A6" s="228" t="s">
        <v>176</v>
      </c>
      <c r="B6" s="222" t="s">
        <v>177</v>
      </c>
      <c r="C6" s="226" t="s">
        <v>113</v>
      </c>
      <c r="D6" s="153" t="s">
        <v>178</v>
      </c>
      <c r="E6" s="167">
        <f>'Aneksi 3'!E5</f>
        <v>28292000</v>
      </c>
      <c r="F6" s="167">
        <f>'Aneksi 3'!H5</f>
        <v>30096000</v>
      </c>
      <c r="G6" s="167">
        <f>'Aneksi 3'!K5</f>
        <v>30096000</v>
      </c>
      <c r="H6" s="167">
        <f>'Aneksi 3'!N5</f>
        <v>20949927</v>
      </c>
      <c r="I6" s="158">
        <f t="shared" ref="I6:I12" si="0">H6/G6</f>
        <v>0.6961033692185008</v>
      </c>
      <c r="J6" s="157"/>
    </row>
    <row r="7" spans="1:10" ht="74.25" customHeight="1" x14ac:dyDescent="0.2">
      <c r="A7" s="230"/>
      <c r="B7" s="225"/>
      <c r="C7" s="227"/>
      <c r="D7" s="153" t="s">
        <v>179</v>
      </c>
      <c r="E7" s="167">
        <f>'Aneksi 3'!E6</f>
        <v>22057000</v>
      </c>
      <c r="F7" s="167">
        <f>'Aneksi 3'!H6</f>
        <v>24507000</v>
      </c>
      <c r="G7" s="167">
        <f>'Aneksi 3'!K6</f>
        <v>24507000</v>
      </c>
      <c r="H7" s="167">
        <f>'Aneksi 3'!N6</f>
        <v>16191087</v>
      </c>
      <c r="I7" s="158">
        <f t="shared" si="0"/>
        <v>0.66067193046884565</v>
      </c>
      <c r="J7" s="157"/>
    </row>
    <row r="8" spans="1:10" ht="74.25" customHeight="1" x14ac:dyDescent="0.2">
      <c r="A8" s="57" t="s">
        <v>91</v>
      </c>
      <c r="B8" s="151" t="s">
        <v>180</v>
      </c>
      <c r="C8" s="154" t="s">
        <v>40</v>
      </c>
      <c r="D8" s="153" t="s">
        <v>181</v>
      </c>
      <c r="E8" s="167">
        <f>'Aneksi 3'!E7</f>
        <v>25529000</v>
      </c>
      <c r="F8" s="167">
        <f>'Aneksi 3'!H7</f>
        <v>27648000</v>
      </c>
      <c r="G8" s="167">
        <f>'Aneksi 3'!K7</f>
        <v>27648000</v>
      </c>
      <c r="H8" s="167">
        <f>'Aneksi 3'!N7</f>
        <v>18243005</v>
      </c>
      <c r="I8" s="158">
        <f t="shared" si="0"/>
        <v>0.65983091001157412</v>
      </c>
      <c r="J8" s="157"/>
    </row>
    <row r="9" spans="1:10" ht="74.25" customHeight="1" x14ac:dyDescent="0.2">
      <c r="A9" s="228" t="s">
        <v>182</v>
      </c>
      <c r="B9" s="222" t="s">
        <v>183</v>
      </c>
      <c r="C9" s="87" t="s">
        <v>38</v>
      </c>
      <c r="D9" s="153" t="s">
        <v>184</v>
      </c>
      <c r="E9" s="167">
        <f>'Aneksi 3'!E8</f>
        <v>1165566</v>
      </c>
      <c r="F9" s="167">
        <f>'Aneksi 3'!H8</f>
        <v>1600000</v>
      </c>
      <c r="G9" s="167">
        <f>'Aneksi 3'!K8</f>
        <v>1600000</v>
      </c>
      <c r="H9" s="167">
        <f>'Aneksi 3'!N8</f>
        <v>1006740</v>
      </c>
      <c r="I9" s="158">
        <f t="shared" si="0"/>
        <v>0.62921249999999995</v>
      </c>
      <c r="J9" s="157"/>
    </row>
    <row r="10" spans="1:10" ht="74.25" customHeight="1" x14ac:dyDescent="0.2">
      <c r="A10" s="229"/>
      <c r="B10" s="224"/>
      <c r="C10" s="87" t="s">
        <v>37</v>
      </c>
      <c r="D10" s="153" t="s">
        <v>185</v>
      </c>
      <c r="E10" s="167">
        <f>'Aneksi 3'!E9</f>
        <v>0</v>
      </c>
      <c r="F10" s="167">
        <f>'Aneksi 3'!H9</f>
        <v>0</v>
      </c>
      <c r="G10" s="167">
        <f>'Aneksi 3'!K9</f>
        <v>0</v>
      </c>
      <c r="H10" s="167">
        <f>'Aneksi 3'!N9</f>
        <v>0</v>
      </c>
      <c r="I10" s="158" t="e">
        <f t="shared" si="0"/>
        <v>#DIV/0!</v>
      </c>
      <c r="J10" s="157"/>
    </row>
    <row r="11" spans="1:10" ht="74.25" customHeight="1" x14ac:dyDescent="0.2">
      <c r="A11" s="230"/>
      <c r="B11" s="225"/>
      <c r="C11" s="87" t="s">
        <v>32</v>
      </c>
      <c r="D11" s="153" t="s">
        <v>186</v>
      </c>
      <c r="E11" s="167">
        <f>'Aneksi 3'!E10</f>
        <v>0</v>
      </c>
      <c r="F11" s="167">
        <f>'Aneksi 3'!H10</f>
        <v>50000</v>
      </c>
      <c r="G11" s="167">
        <f>'Aneksi 3'!K10</f>
        <v>50000</v>
      </c>
      <c r="H11" s="167">
        <f>'Aneksi 3'!N10</f>
        <v>2500</v>
      </c>
      <c r="I11" s="158">
        <f t="shared" si="0"/>
        <v>0.05</v>
      </c>
      <c r="J11" s="157"/>
    </row>
    <row r="12" spans="1:10" ht="74.25" customHeight="1" x14ac:dyDescent="0.2">
      <c r="A12" s="149" t="s">
        <v>187</v>
      </c>
      <c r="B12" s="150" t="s">
        <v>188</v>
      </c>
      <c r="C12" s="150" t="s">
        <v>122</v>
      </c>
      <c r="D12" s="153" t="s">
        <v>189</v>
      </c>
      <c r="E12" s="167">
        <f>'Aneksi 3'!E11</f>
        <v>14641954</v>
      </c>
      <c r="F12" s="167">
        <f>'Aneksi 3'!H11</f>
        <v>16932000</v>
      </c>
      <c r="G12" s="167">
        <f>'Aneksi 3'!K11</f>
        <v>16932000</v>
      </c>
      <c r="H12" s="167">
        <f>'Aneksi 3'!N11</f>
        <v>10207682</v>
      </c>
      <c r="I12" s="158">
        <f t="shared" si="0"/>
        <v>0.60286333569572403</v>
      </c>
      <c r="J12" s="157"/>
    </row>
    <row r="13" spans="1:10" ht="39.6" customHeight="1" x14ac:dyDescent="0.2">
      <c r="A13" s="159" t="s">
        <v>82</v>
      </c>
      <c r="B13" s="237" t="s">
        <v>224</v>
      </c>
      <c r="C13" s="237"/>
      <c r="D13" s="237"/>
      <c r="E13" s="237"/>
      <c r="F13" s="237"/>
      <c r="G13" s="237"/>
      <c r="H13" s="237"/>
      <c r="I13" s="237"/>
      <c r="J13" s="159"/>
    </row>
    <row r="14" spans="1:10" s="88" customFormat="1" ht="56.25" customHeight="1" x14ac:dyDescent="0.25">
      <c r="A14" s="228" t="s">
        <v>83</v>
      </c>
      <c r="B14" s="235" t="s">
        <v>190</v>
      </c>
      <c r="C14" s="87" t="s">
        <v>36</v>
      </c>
      <c r="D14" s="87" t="s">
        <v>191</v>
      </c>
      <c r="E14" s="168">
        <f>'Aneksi 3'!E12</f>
        <v>8353468</v>
      </c>
      <c r="F14" s="168">
        <f>'Aneksi 3'!H12</f>
        <v>20000000</v>
      </c>
      <c r="G14" s="168">
        <f>'Aneksi 3'!K12</f>
        <v>20000000</v>
      </c>
      <c r="H14" s="168">
        <f>'Aneksi 3'!N12</f>
        <v>8164124</v>
      </c>
      <c r="I14" s="58">
        <f>H14/G14</f>
        <v>0.40820620000000002</v>
      </c>
      <c r="J14" s="57"/>
    </row>
    <row r="15" spans="1:10" s="88" customFormat="1" ht="56.25" customHeight="1" x14ac:dyDescent="0.25">
      <c r="A15" s="230"/>
      <c r="B15" s="236"/>
      <c r="C15" s="87" t="s">
        <v>36</v>
      </c>
      <c r="D15" s="87" t="s">
        <v>192</v>
      </c>
      <c r="E15" s="168">
        <f>'Aneksi 3'!E13</f>
        <v>2000000</v>
      </c>
      <c r="F15" s="168">
        <f>'Aneksi 3'!H13</f>
        <v>3000000</v>
      </c>
      <c r="G15" s="168">
        <f>'Aneksi 3'!K13</f>
        <v>3000000</v>
      </c>
      <c r="H15" s="168">
        <f>'Aneksi 3'!N13</f>
        <v>1918279</v>
      </c>
      <c r="I15" s="58">
        <f t="shared" ref="I15:I16" si="1">H15/G15</f>
        <v>0.63942633333333332</v>
      </c>
      <c r="J15" s="57"/>
    </row>
    <row r="16" spans="1:10" s="88" customFormat="1" ht="56.25" customHeight="1" x14ac:dyDescent="0.25">
      <c r="A16" s="149" t="s">
        <v>85</v>
      </c>
      <c r="B16" s="155" t="s">
        <v>193</v>
      </c>
      <c r="C16" s="87" t="s">
        <v>38</v>
      </c>
      <c r="D16" s="87" t="s">
        <v>194</v>
      </c>
      <c r="E16" s="168">
        <f>'Aneksi 3'!E14</f>
        <v>998880</v>
      </c>
      <c r="F16" s="168">
        <f>'Aneksi 3'!H14</f>
        <v>4628000</v>
      </c>
      <c r="G16" s="168">
        <f>'Aneksi 3'!K14</f>
        <v>4628000</v>
      </c>
      <c r="H16" s="168">
        <f>'Aneksi 3'!N14</f>
        <v>1314544</v>
      </c>
      <c r="I16" s="58">
        <f t="shared" si="1"/>
        <v>0.28404148660328438</v>
      </c>
      <c r="J16" s="57"/>
    </row>
    <row r="17" spans="1:10" ht="58.15" customHeight="1" x14ac:dyDescent="0.2">
      <c r="A17" s="159" t="s">
        <v>195</v>
      </c>
      <c r="B17" s="237" t="s">
        <v>221</v>
      </c>
      <c r="C17" s="237"/>
      <c r="D17" s="237"/>
      <c r="E17" s="237"/>
      <c r="F17" s="237"/>
      <c r="G17" s="237"/>
      <c r="H17" s="237"/>
      <c r="I17" s="237"/>
      <c r="J17" s="159"/>
    </row>
    <row r="18" spans="1:10" ht="58.15" customHeight="1" x14ac:dyDescent="0.2">
      <c r="A18" s="222" t="s">
        <v>196</v>
      </c>
      <c r="B18" s="222" t="s">
        <v>197</v>
      </c>
      <c r="C18" s="160" t="s">
        <v>202</v>
      </c>
      <c r="D18" s="160" t="s">
        <v>198</v>
      </c>
      <c r="E18" s="169">
        <f>'Aneksi 3'!E15</f>
        <v>18249561</v>
      </c>
      <c r="F18" s="200">
        <f>'Aneksi 3'!H15</f>
        <v>32208000</v>
      </c>
      <c r="G18" s="200">
        <f>'Aneksi 3'!K15</f>
        <v>33285887</v>
      </c>
      <c r="H18" s="200">
        <f>'Aneksi 3'!N15</f>
        <v>10000000</v>
      </c>
      <c r="I18" s="158">
        <f t="shared" ref="I18:I19" si="2">H18/G18</f>
        <v>0.30042762567811399</v>
      </c>
      <c r="J18" s="161"/>
    </row>
    <row r="19" spans="1:10" ht="58.15" customHeight="1" x14ac:dyDescent="0.2">
      <c r="A19" s="224"/>
      <c r="B19" s="224"/>
      <c r="C19" s="160" t="s">
        <v>32</v>
      </c>
      <c r="D19" s="160" t="s">
        <v>199</v>
      </c>
      <c r="E19" s="169">
        <f>'Aneksi 3'!E16</f>
        <v>753525</v>
      </c>
      <c r="F19" s="200">
        <f>'Aneksi 3'!H16</f>
        <v>1200000</v>
      </c>
      <c r="G19" s="200">
        <f>'Aneksi 3'!K16</f>
        <v>1200000</v>
      </c>
      <c r="H19" s="200">
        <f>'Aneksi 3'!N16</f>
        <v>143100</v>
      </c>
      <c r="I19" s="158">
        <f t="shared" si="2"/>
        <v>0.11924999999999999</v>
      </c>
      <c r="J19" s="161"/>
    </row>
    <row r="20" spans="1:10" ht="58.5" customHeight="1" x14ac:dyDescent="0.2">
      <c r="A20" s="224"/>
      <c r="B20" s="224"/>
      <c r="C20" s="160" t="s">
        <v>202</v>
      </c>
      <c r="D20" s="153" t="s">
        <v>200</v>
      </c>
      <c r="E20" s="168">
        <f>'Aneksi 3'!E17</f>
        <v>11490000</v>
      </c>
      <c r="F20" s="167">
        <f>'Aneksi 3'!H17</f>
        <v>8000000</v>
      </c>
      <c r="G20" s="167">
        <f>'Aneksi 3'!K17</f>
        <v>10603980</v>
      </c>
      <c r="H20" s="167">
        <f>'Aneksi 3'!N17</f>
        <v>145618</v>
      </c>
      <c r="I20" s="158">
        <f>H20/G20</f>
        <v>1.3732391045626265E-2</v>
      </c>
      <c r="J20" s="157"/>
    </row>
    <row r="21" spans="1:10" ht="51.6" customHeight="1" x14ac:dyDescent="0.2">
      <c r="A21" s="225"/>
      <c r="B21" s="225"/>
      <c r="C21" s="160" t="s">
        <v>202</v>
      </c>
      <c r="D21" s="153" t="s">
        <v>230</v>
      </c>
      <c r="E21" s="168">
        <f>'Aneksi 3'!E17</f>
        <v>11490000</v>
      </c>
      <c r="F21" s="167">
        <f>'Aneksi 3'!H18</f>
        <v>10937000</v>
      </c>
      <c r="G21" s="167">
        <f>'Aneksi 3'!K18</f>
        <v>10937000</v>
      </c>
      <c r="H21" s="167">
        <f>'Aneksi 3'!N18</f>
        <v>7513228</v>
      </c>
      <c r="I21" s="158">
        <f t="shared" ref="I21" si="3">H21/G21</f>
        <v>0.68695510651915515</v>
      </c>
      <c r="J21" s="157"/>
    </row>
    <row r="22" spans="1:10" ht="55.9" customHeight="1" x14ac:dyDescent="0.2">
      <c r="A22" s="159" t="s">
        <v>203</v>
      </c>
      <c r="B22" s="219" t="s">
        <v>204</v>
      </c>
      <c r="C22" s="220"/>
      <c r="D22" s="220"/>
      <c r="E22" s="220"/>
      <c r="F22" s="220"/>
      <c r="G22" s="220"/>
      <c r="H22" s="220"/>
      <c r="I22" s="221"/>
      <c r="J22" s="159"/>
    </row>
    <row r="23" spans="1:10" ht="50.25" customHeight="1" x14ac:dyDescent="0.2">
      <c r="A23" s="222" t="s">
        <v>205</v>
      </c>
      <c r="B23" s="222" t="s">
        <v>206</v>
      </c>
      <c r="C23" s="153" t="s">
        <v>31</v>
      </c>
      <c r="D23" s="153" t="s">
        <v>207</v>
      </c>
      <c r="E23" s="170">
        <f>'Aneksi 3'!E19</f>
        <v>3696474</v>
      </c>
      <c r="F23" s="170">
        <f>'Aneksi 3'!H19</f>
        <v>3000000</v>
      </c>
      <c r="G23" s="170">
        <f>'Aneksi 3'!K19</f>
        <v>4500000</v>
      </c>
      <c r="H23" s="170">
        <f>'Aneksi 3'!N19</f>
        <v>2668796</v>
      </c>
      <c r="I23" s="158">
        <f>H23/G23</f>
        <v>0.5930657777777778</v>
      </c>
      <c r="J23" s="157"/>
    </row>
    <row r="24" spans="1:10" ht="44.25" customHeight="1" x14ac:dyDescent="0.2">
      <c r="A24" s="224"/>
      <c r="B24" s="223"/>
      <c r="C24" s="153" t="s">
        <v>30</v>
      </c>
      <c r="D24" s="153" t="s">
        <v>208</v>
      </c>
      <c r="E24" s="170">
        <f>'Aneksi 3'!E20</f>
        <v>0</v>
      </c>
      <c r="F24" s="170">
        <f>'Aneksi 3'!H20</f>
        <v>0</v>
      </c>
      <c r="G24" s="170">
        <f>'Aneksi 3'!K20</f>
        <v>0</v>
      </c>
      <c r="H24" s="170">
        <f>'Aneksi 3'!N20</f>
        <v>0</v>
      </c>
      <c r="I24" s="158" t="e">
        <f t="shared" ref="I24" si="4">H24/G24</f>
        <v>#DIV/0!</v>
      </c>
      <c r="J24" s="157"/>
    </row>
    <row r="25" spans="1:10" ht="22.15" customHeight="1" x14ac:dyDescent="0.2">
      <c r="A25" s="1" t="s">
        <v>15</v>
      </c>
      <c r="B25" s="1" t="s">
        <v>16</v>
      </c>
      <c r="C25" s="1" t="s">
        <v>17</v>
      </c>
      <c r="D25" s="1" t="s">
        <v>98</v>
      </c>
    </row>
    <row r="26" spans="1:10" x14ac:dyDescent="0.2">
      <c r="A26" s="1" t="s">
        <v>94</v>
      </c>
      <c r="B26" s="1"/>
      <c r="C26" s="1" t="s">
        <v>248</v>
      </c>
      <c r="D26" s="1" t="s">
        <v>99</v>
      </c>
    </row>
    <row r="27" spans="1:10" x14ac:dyDescent="0.2">
      <c r="A27" s="1"/>
      <c r="B27" s="1"/>
      <c r="C27" s="1" t="s">
        <v>249</v>
      </c>
      <c r="D27" s="1" t="s">
        <v>250</v>
      </c>
    </row>
    <row r="28" spans="1:10" x14ac:dyDescent="0.2">
      <c r="A28" s="1"/>
      <c r="B28" s="1"/>
      <c r="C28" s="1"/>
      <c r="D28" s="1" t="s">
        <v>251</v>
      </c>
    </row>
    <row r="29" spans="1:10" x14ac:dyDescent="0.2">
      <c r="A29" s="1"/>
      <c r="B29" s="1"/>
      <c r="C29" s="1"/>
      <c r="D29" s="1" t="s">
        <v>252</v>
      </c>
    </row>
    <row r="30" spans="1:10" x14ac:dyDescent="0.2">
      <c r="A30" s="1"/>
      <c r="B30" s="1"/>
      <c r="C30" s="1"/>
      <c r="D30" s="1" t="s">
        <v>253</v>
      </c>
    </row>
    <row r="31" spans="1:10" x14ac:dyDescent="0.2">
      <c r="A31" s="1"/>
      <c r="B31" s="1"/>
      <c r="C31" s="1"/>
      <c r="D31" s="1" t="s">
        <v>254</v>
      </c>
    </row>
  </sheetData>
  <mergeCells count="16">
    <mergeCell ref="B4:I4"/>
    <mergeCell ref="A3:B3"/>
    <mergeCell ref="A14:A15"/>
    <mergeCell ref="B14:B15"/>
    <mergeCell ref="A18:A21"/>
    <mergeCell ref="B18:B21"/>
    <mergeCell ref="A6:A7"/>
    <mergeCell ref="B13:I13"/>
    <mergeCell ref="B17:I17"/>
    <mergeCell ref="B22:I22"/>
    <mergeCell ref="B23:B24"/>
    <mergeCell ref="A23:A24"/>
    <mergeCell ref="B6:B7"/>
    <mergeCell ref="C6:C7"/>
    <mergeCell ref="A9:A11"/>
    <mergeCell ref="B9:B11"/>
  </mergeCells>
  <conditionalFormatting sqref="B14">
    <cfRule type="cellIs" dxfId="0" priority="18" operator="notEqual">
      <formula>0</formula>
    </cfRule>
  </conditionalFormatting>
  <pageMargins left="0.25" right="0.25" top="0.75" bottom="0.75" header="0.3" footer="0.3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7"/>
  <sheetViews>
    <sheetView topLeftCell="A2" workbookViewId="0">
      <pane xSplit="1" ySplit="3" topLeftCell="B8" activePane="bottomRight" state="frozen"/>
      <selection activeCell="A2" sqref="A2"/>
      <selection pane="topRight" activeCell="B2" sqref="B2"/>
      <selection pane="bottomLeft" activeCell="A5" sqref="A5"/>
      <selection pane="bottomRight" activeCell="P10" sqref="P10"/>
    </sheetView>
  </sheetViews>
  <sheetFormatPr defaultColWidth="9.140625" defaultRowHeight="12.75" x14ac:dyDescent="0.2"/>
  <cols>
    <col min="1" max="1" width="9.140625" style="48"/>
    <col min="2" max="2" width="8.7109375" style="50" customWidth="1"/>
    <col min="3" max="3" width="43.7109375" style="48" customWidth="1"/>
    <col min="4" max="4" width="16.28515625" style="48" customWidth="1"/>
    <col min="5" max="5" width="14.7109375" style="66" customWidth="1"/>
    <col min="6" max="6" width="14" style="66" customWidth="1"/>
    <col min="7" max="7" width="16.28515625" style="66" customWidth="1"/>
    <col min="8" max="8" width="15" style="66" customWidth="1"/>
    <col min="9" max="9" width="11.28515625" style="66" customWidth="1"/>
    <col min="10" max="10" width="11" style="66" customWidth="1"/>
    <col min="11" max="11" width="9.140625" style="48"/>
    <col min="12" max="12" width="10.85546875" style="48" bestFit="1" customWidth="1"/>
    <col min="13" max="16384" width="9.140625" style="48"/>
  </cols>
  <sheetData>
    <row r="1" spans="1:10" x14ac:dyDescent="0.2">
      <c r="C1" s="49" t="s">
        <v>20</v>
      </c>
      <c r="D1" s="51"/>
      <c r="E1" s="64"/>
    </row>
    <row r="2" spans="1:10" ht="13.5" thickBot="1" x14ac:dyDescent="0.25">
      <c r="A2" s="48" t="s">
        <v>225</v>
      </c>
      <c r="C2" s="49"/>
      <c r="D2" s="51"/>
      <c r="E2" s="64"/>
    </row>
    <row r="3" spans="1:10" x14ac:dyDescent="0.2">
      <c r="A3" s="250" t="s">
        <v>15</v>
      </c>
      <c r="B3" s="240" t="s">
        <v>239</v>
      </c>
      <c r="C3" s="242" t="s">
        <v>68</v>
      </c>
      <c r="D3" s="244" t="s">
        <v>69</v>
      </c>
      <c r="E3" s="244" t="s">
        <v>21</v>
      </c>
      <c r="F3" s="244" t="s">
        <v>70</v>
      </c>
      <c r="G3" s="240" t="s">
        <v>226</v>
      </c>
      <c r="H3" s="242" t="s">
        <v>71</v>
      </c>
      <c r="I3" s="242"/>
      <c r="J3" s="238" t="s">
        <v>72</v>
      </c>
    </row>
    <row r="4" spans="1:10" ht="47.25" customHeight="1" x14ac:dyDescent="0.2">
      <c r="A4" s="251"/>
      <c r="B4" s="241"/>
      <c r="C4" s="243"/>
      <c r="D4" s="245"/>
      <c r="E4" s="245"/>
      <c r="F4" s="245"/>
      <c r="G4" s="241"/>
      <c r="H4" s="77" t="s">
        <v>73</v>
      </c>
      <c r="I4" s="77" t="s">
        <v>74</v>
      </c>
      <c r="J4" s="239"/>
    </row>
    <row r="5" spans="1:10" ht="42.75" customHeight="1" x14ac:dyDescent="0.2">
      <c r="A5" s="246" t="s">
        <v>94</v>
      </c>
      <c r="B5" s="35" t="s">
        <v>243</v>
      </c>
      <c r="C5" s="52" t="s">
        <v>147</v>
      </c>
      <c r="D5" s="52" t="s">
        <v>245</v>
      </c>
      <c r="E5" s="78">
        <v>80446</v>
      </c>
      <c r="F5" s="78">
        <v>80446</v>
      </c>
      <c r="G5" s="65"/>
      <c r="H5" s="65">
        <v>80446</v>
      </c>
      <c r="I5" s="67" t="e">
        <f t="shared" ref="I5:I18" si="0">H5/G5</f>
        <v>#DIV/0!</v>
      </c>
      <c r="J5" s="68">
        <v>2023</v>
      </c>
    </row>
    <row r="6" spans="1:10" ht="39.75" customHeight="1" x14ac:dyDescent="0.2">
      <c r="A6" s="246"/>
      <c r="B6" s="35" t="s">
        <v>129</v>
      </c>
      <c r="C6" s="52" t="s">
        <v>148</v>
      </c>
      <c r="D6" s="52" t="s">
        <v>245</v>
      </c>
      <c r="E6" s="78">
        <v>65172</v>
      </c>
      <c r="F6" s="78">
        <v>65172</v>
      </c>
      <c r="G6" s="65"/>
      <c r="H6" s="65">
        <v>65172</v>
      </c>
      <c r="I6" s="67" t="e">
        <f t="shared" si="0"/>
        <v>#DIV/0!</v>
      </c>
      <c r="J6" s="68">
        <v>2023</v>
      </c>
    </row>
    <row r="7" spans="1:10" ht="43.5" customHeight="1" x14ac:dyDescent="0.2">
      <c r="A7" s="246"/>
      <c r="B7" s="35" t="s">
        <v>34</v>
      </c>
      <c r="C7" s="52" t="s">
        <v>244</v>
      </c>
      <c r="D7" s="52" t="s">
        <v>245</v>
      </c>
      <c r="E7" s="78">
        <v>2458362</v>
      </c>
      <c r="F7" s="78">
        <v>2458362</v>
      </c>
      <c r="G7" s="65">
        <v>2458362</v>
      </c>
      <c r="H7" s="65"/>
      <c r="I7" s="67">
        <f t="shared" si="0"/>
        <v>0</v>
      </c>
      <c r="J7" s="68">
        <v>2024</v>
      </c>
    </row>
    <row r="8" spans="1:10" ht="27" customHeight="1" x14ac:dyDescent="0.2">
      <c r="A8" s="246"/>
      <c r="B8" s="35" t="s">
        <v>237</v>
      </c>
      <c r="C8" s="52" t="s">
        <v>138</v>
      </c>
      <c r="D8" s="52" t="s">
        <v>242</v>
      </c>
      <c r="E8" s="183">
        <v>2500000</v>
      </c>
      <c r="F8" s="75">
        <v>2500000</v>
      </c>
      <c r="G8" s="65">
        <v>2500000</v>
      </c>
      <c r="H8" s="65"/>
      <c r="I8" s="67">
        <f t="shared" si="0"/>
        <v>0</v>
      </c>
      <c r="J8" s="187">
        <v>2024</v>
      </c>
    </row>
    <row r="9" spans="1:10" ht="30.75" customHeight="1" x14ac:dyDescent="0.2">
      <c r="A9" s="246"/>
      <c r="B9" s="35" t="s">
        <v>238</v>
      </c>
      <c r="C9" s="52" t="s">
        <v>140</v>
      </c>
      <c r="D9" s="52" t="s">
        <v>242</v>
      </c>
      <c r="E9" s="183">
        <v>700000</v>
      </c>
      <c r="F9" s="75">
        <v>700000</v>
      </c>
      <c r="G9" s="65">
        <v>700000</v>
      </c>
      <c r="H9" s="65"/>
      <c r="I9" s="67">
        <f t="shared" si="0"/>
        <v>0</v>
      </c>
      <c r="J9" s="187">
        <v>2024</v>
      </c>
    </row>
    <row r="10" spans="1:10" ht="28.5" customHeight="1" x14ac:dyDescent="0.2">
      <c r="A10" s="246"/>
      <c r="B10" s="35" t="s">
        <v>240</v>
      </c>
      <c r="C10" s="52" t="s">
        <v>140</v>
      </c>
      <c r="D10" s="52" t="s">
        <v>242</v>
      </c>
      <c r="E10" s="184">
        <v>300000</v>
      </c>
      <c r="F10" s="65">
        <v>300000</v>
      </c>
      <c r="G10" s="65">
        <v>300000</v>
      </c>
      <c r="H10" s="65"/>
      <c r="I10" s="67">
        <f t="shared" si="0"/>
        <v>0</v>
      </c>
      <c r="J10" s="68">
        <v>2024</v>
      </c>
    </row>
    <row r="11" spans="1:10" ht="20.100000000000001" customHeight="1" x14ac:dyDescent="0.2">
      <c r="A11" s="246"/>
      <c r="B11" s="35" t="s">
        <v>32</v>
      </c>
      <c r="C11" s="52" t="s">
        <v>231</v>
      </c>
      <c r="D11" s="52" t="s">
        <v>242</v>
      </c>
      <c r="E11" s="183">
        <v>700000</v>
      </c>
      <c r="F11" s="79">
        <v>700000</v>
      </c>
      <c r="G11" s="65">
        <v>700000</v>
      </c>
      <c r="H11" s="65"/>
      <c r="I11" s="67">
        <f t="shared" si="0"/>
        <v>0</v>
      </c>
      <c r="J11" s="187">
        <v>2024</v>
      </c>
    </row>
    <row r="12" spans="1:10" ht="20.100000000000001" customHeight="1" x14ac:dyDescent="0.2">
      <c r="A12" s="246"/>
      <c r="B12" s="35" t="s">
        <v>32</v>
      </c>
      <c r="C12" s="52" t="s">
        <v>232</v>
      </c>
      <c r="D12" s="52" t="s">
        <v>242</v>
      </c>
      <c r="E12" s="183">
        <v>500000</v>
      </c>
      <c r="F12" s="79">
        <v>500000</v>
      </c>
      <c r="G12" s="65">
        <v>500000</v>
      </c>
      <c r="H12" s="65"/>
      <c r="I12" s="67">
        <f t="shared" si="0"/>
        <v>0</v>
      </c>
      <c r="J12" s="187">
        <v>2024</v>
      </c>
    </row>
    <row r="13" spans="1:10" ht="27" customHeight="1" x14ac:dyDescent="0.2">
      <c r="A13" s="246"/>
      <c r="B13" s="35" t="s">
        <v>241</v>
      </c>
      <c r="C13" s="52" t="s">
        <v>143</v>
      </c>
      <c r="D13" s="52" t="s">
        <v>242</v>
      </c>
      <c r="E13" s="184">
        <v>1000000</v>
      </c>
      <c r="F13" s="65">
        <v>1000000</v>
      </c>
      <c r="G13" s="65">
        <v>1000000</v>
      </c>
      <c r="H13" s="65"/>
      <c r="I13" s="67">
        <f t="shared" si="0"/>
        <v>0</v>
      </c>
      <c r="J13" s="68">
        <v>2024</v>
      </c>
    </row>
    <row r="14" spans="1:10" ht="27" customHeight="1" x14ac:dyDescent="0.2">
      <c r="A14" s="246"/>
      <c r="B14" s="35" t="s">
        <v>32</v>
      </c>
      <c r="C14" s="52" t="s">
        <v>233</v>
      </c>
      <c r="D14" s="52" t="s">
        <v>242</v>
      </c>
      <c r="E14" s="183">
        <v>500000</v>
      </c>
      <c r="F14" s="79">
        <v>500000</v>
      </c>
      <c r="G14" s="65">
        <v>500000</v>
      </c>
      <c r="H14" s="65"/>
      <c r="I14" s="67">
        <f t="shared" si="0"/>
        <v>0</v>
      </c>
      <c r="J14" s="187">
        <v>2024</v>
      </c>
    </row>
    <row r="15" spans="1:10" ht="27" customHeight="1" x14ac:dyDescent="0.2">
      <c r="A15" s="246"/>
      <c r="B15" s="35" t="s">
        <v>115</v>
      </c>
      <c r="C15" s="52" t="s">
        <v>236</v>
      </c>
      <c r="D15" s="52" t="s">
        <v>242</v>
      </c>
      <c r="E15" s="183">
        <v>200000</v>
      </c>
      <c r="F15" s="79">
        <v>200000</v>
      </c>
      <c r="G15" s="65">
        <v>200000</v>
      </c>
      <c r="H15" s="65"/>
      <c r="I15" s="67">
        <f t="shared" si="0"/>
        <v>0</v>
      </c>
      <c r="J15" s="187">
        <v>2024</v>
      </c>
    </row>
    <row r="16" spans="1:10" ht="27" customHeight="1" x14ac:dyDescent="0.2">
      <c r="A16" s="246"/>
      <c r="B16" s="35" t="s">
        <v>32</v>
      </c>
      <c r="C16" s="52" t="s">
        <v>234</v>
      </c>
      <c r="D16" s="52" t="s">
        <v>242</v>
      </c>
      <c r="E16" s="183">
        <v>1000000</v>
      </c>
      <c r="F16" s="79">
        <v>1000000</v>
      </c>
      <c r="G16" s="65">
        <v>1000000</v>
      </c>
      <c r="H16" s="65"/>
      <c r="I16" s="67">
        <f t="shared" si="0"/>
        <v>0</v>
      </c>
      <c r="J16" s="187">
        <v>2024</v>
      </c>
    </row>
    <row r="17" spans="1:12" ht="27" customHeight="1" x14ac:dyDescent="0.2">
      <c r="A17" s="246"/>
      <c r="B17" s="35" t="s">
        <v>32</v>
      </c>
      <c r="C17" s="52" t="s">
        <v>235</v>
      </c>
      <c r="D17" s="52" t="s">
        <v>242</v>
      </c>
      <c r="E17" s="183">
        <v>400000</v>
      </c>
      <c r="F17" s="79">
        <v>400000</v>
      </c>
      <c r="G17" s="65">
        <v>400000</v>
      </c>
      <c r="H17" s="65"/>
      <c r="I17" s="67">
        <f t="shared" si="0"/>
        <v>0</v>
      </c>
      <c r="J17" s="187">
        <v>2024</v>
      </c>
    </row>
    <row r="18" spans="1:12" ht="30" customHeight="1" thickBot="1" x14ac:dyDescent="0.25">
      <c r="A18" s="246"/>
      <c r="B18" s="175" t="s">
        <v>34</v>
      </c>
      <c r="C18" s="176" t="s">
        <v>235</v>
      </c>
      <c r="D18" s="176" t="s">
        <v>242</v>
      </c>
      <c r="E18" s="185">
        <v>200000</v>
      </c>
      <c r="F18" s="177">
        <v>200000</v>
      </c>
      <c r="G18" s="178">
        <v>200000</v>
      </c>
      <c r="H18" s="178"/>
      <c r="I18" s="179">
        <f t="shared" si="0"/>
        <v>0</v>
      </c>
      <c r="J18" s="180">
        <v>2024</v>
      </c>
    </row>
    <row r="19" spans="1:12" ht="24" customHeight="1" thickBot="1" x14ac:dyDescent="0.25">
      <c r="A19" s="181"/>
      <c r="B19" s="247" t="s">
        <v>75</v>
      </c>
      <c r="C19" s="248"/>
      <c r="D19" s="249"/>
      <c r="E19" s="186">
        <f>SUM(E5:E18)</f>
        <v>10603980</v>
      </c>
      <c r="F19" s="186">
        <f t="shared" ref="F19:H19" si="1">SUM(F5:F18)</f>
        <v>10603980</v>
      </c>
      <c r="G19" s="186">
        <f t="shared" si="1"/>
        <v>10458362</v>
      </c>
      <c r="H19" s="186">
        <f t="shared" si="1"/>
        <v>145618</v>
      </c>
      <c r="I19" s="80">
        <f>H19/G19</f>
        <v>1.3923595301061485E-2</v>
      </c>
      <c r="J19" s="182"/>
      <c r="L19" s="59"/>
    </row>
    <row r="21" spans="1:12" x14ac:dyDescent="0.2">
      <c r="B21" s="1" t="s">
        <v>15</v>
      </c>
      <c r="C21" s="1" t="s">
        <v>16</v>
      </c>
      <c r="D21" s="1" t="s">
        <v>17</v>
      </c>
      <c r="E21" s="1" t="s">
        <v>98</v>
      </c>
    </row>
    <row r="22" spans="1:12" x14ac:dyDescent="0.2">
      <c r="B22" s="1" t="s">
        <v>94</v>
      </c>
      <c r="C22" s="1"/>
      <c r="D22" s="1" t="s">
        <v>248</v>
      </c>
      <c r="E22" s="1" t="s">
        <v>99</v>
      </c>
    </row>
    <row r="23" spans="1:12" x14ac:dyDescent="0.2">
      <c r="B23" s="1"/>
      <c r="C23" s="1"/>
      <c r="D23" s="1" t="s">
        <v>249</v>
      </c>
      <c r="E23" s="1" t="s">
        <v>250</v>
      </c>
    </row>
    <row r="24" spans="1:12" x14ac:dyDescent="0.2">
      <c r="B24" s="1"/>
      <c r="C24" s="1"/>
      <c r="D24" s="1"/>
      <c r="E24" s="1" t="s">
        <v>251</v>
      </c>
    </row>
    <row r="25" spans="1:12" x14ac:dyDescent="0.2">
      <c r="B25" s="1"/>
      <c r="C25" s="1"/>
      <c r="D25" s="1"/>
      <c r="E25" s="1" t="s">
        <v>252</v>
      </c>
    </row>
    <row r="26" spans="1:12" x14ac:dyDescent="0.2">
      <c r="B26" s="1"/>
      <c r="C26" s="1"/>
      <c r="D26" s="1"/>
      <c r="E26" s="1" t="s">
        <v>253</v>
      </c>
    </row>
    <row r="27" spans="1:12" x14ac:dyDescent="0.2">
      <c r="B27" s="1"/>
      <c r="C27" s="1"/>
      <c r="D27" s="1"/>
      <c r="E27" s="1" t="s">
        <v>254</v>
      </c>
    </row>
  </sheetData>
  <mergeCells count="11">
    <mergeCell ref="A5:A18"/>
    <mergeCell ref="B19:D19"/>
    <mergeCell ref="A3:A4"/>
    <mergeCell ref="G3:G4"/>
    <mergeCell ref="H3:I3"/>
    <mergeCell ref="J3:J4"/>
    <mergeCell ref="B3:B4"/>
    <mergeCell ref="C3:C4"/>
    <mergeCell ref="D3:D4"/>
    <mergeCell ref="E3:E4"/>
    <mergeCell ref="F3:F4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Aneksi 1</vt:lpstr>
      <vt:lpstr>Aneksi 2</vt:lpstr>
      <vt:lpstr>Anek 2.1</vt:lpstr>
      <vt:lpstr>Aneksi 2.2</vt:lpstr>
      <vt:lpstr>Aneksi 3</vt:lpstr>
      <vt:lpstr>Aneksi 4</vt:lpstr>
      <vt:lpstr>Aneksi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αρτα</dc:creator>
  <cp:lastModifiedBy>Windows User</cp:lastModifiedBy>
  <cp:lastPrinted>2024-10-07T13:32:39Z</cp:lastPrinted>
  <dcterms:created xsi:type="dcterms:W3CDTF">2018-10-14T09:26:21Z</dcterms:created>
  <dcterms:modified xsi:type="dcterms:W3CDTF">2024-10-12T10:47:29Z</dcterms:modified>
</cp:coreProperties>
</file>