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20490" windowHeight="7650" activeTab="1"/>
  </bookViews>
  <sheets>
    <sheet name="bana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/>
  <c r="H62"/>
  <c r="H61"/>
  <c r="H60"/>
  <c r="H59"/>
  <c r="G59"/>
  <c r="F59"/>
  <c r="E59"/>
  <c r="D59"/>
  <c r="F58"/>
  <c r="F56" s="1"/>
  <c r="H57"/>
  <c r="E57"/>
  <c r="H56"/>
  <c r="G56"/>
  <c r="E56"/>
  <c r="D56"/>
  <c r="H53"/>
  <c r="G51"/>
  <c r="H51" s="1"/>
  <c r="H50" s="1"/>
  <c r="F50"/>
  <c r="E50"/>
  <c r="E54" s="1"/>
  <c r="D50"/>
  <c r="D54" s="1"/>
  <c r="D64" s="1"/>
  <c r="H49"/>
  <c r="H48"/>
  <c r="H47"/>
  <c r="G47"/>
  <c r="F47"/>
  <c r="E47"/>
  <c r="D47"/>
  <c r="H46"/>
  <c r="H45" s="1"/>
  <c r="G45"/>
  <c r="F45"/>
  <c r="E45"/>
  <c r="D45"/>
  <c r="H44"/>
  <c r="G43"/>
  <c r="F43"/>
  <c r="E43"/>
  <c r="D43"/>
  <c r="H43" s="1"/>
  <c r="H42"/>
  <c r="G41"/>
  <c r="F41"/>
  <c r="E41"/>
  <c r="D41"/>
  <c r="H41" s="1"/>
  <c r="H40"/>
  <c r="G39"/>
  <c r="F39"/>
  <c r="E39"/>
  <c r="D39"/>
  <c r="H39" s="1"/>
  <c r="H38"/>
  <c r="G37"/>
  <c r="H37" s="1"/>
  <c r="G36"/>
  <c r="F36"/>
  <c r="E36"/>
  <c r="D36"/>
  <c r="H36" s="1"/>
  <c r="H35"/>
  <c r="G34"/>
  <c r="H34" s="1"/>
  <c r="F34"/>
  <c r="H33"/>
  <c r="G32"/>
  <c r="H32" s="1"/>
  <c r="H31"/>
  <c r="H30"/>
  <c r="H29"/>
  <c r="H28"/>
  <c r="H27"/>
  <c r="E27"/>
  <c r="G26"/>
  <c r="H26" s="1"/>
  <c r="F26"/>
  <c r="F25" s="1"/>
  <c r="E25"/>
  <c r="D25"/>
  <c r="G24"/>
  <c r="H24" s="1"/>
  <c r="F24"/>
  <c r="F23" s="1"/>
  <c r="E23"/>
  <c r="D23"/>
  <c r="H22"/>
  <c r="H21"/>
  <c r="H20"/>
  <c r="G19"/>
  <c r="F19"/>
  <c r="E19"/>
  <c r="D19"/>
  <c r="H19" s="1"/>
  <c r="H18"/>
  <c r="G17"/>
  <c r="F17"/>
  <c r="E17"/>
  <c r="D17"/>
  <c r="H17" s="1"/>
  <c r="H16"/>
  <c r="G15"/>
  <c r="F15"/>
  <c r="E15"/>
  <c r="D15"/>
  <c r="H15" s="1"/>
  <c r="H14"/>
  <c r="H13"/>
  <c r="G12"/>
  <c r="F12"/>
  <c r="E12"/>
  <c r="D12"/>
  <c r="H12" s="1"/>
  <c r="E64" l="1"/>
  <c r="F54"/>
  <c r="G23"/>
  <c r="H23" s="1"/>
  <c r="G25"/>
  <c r="H25" s="1"/>
  <c r="G50"/>
  <c r="H54" l="1"/>
  <c r="H64" s="1"/>
  <c r="F64"/>
  <c r="G54"/>
  <c r="G64" s="1"/>
  <c r="L52" i="2" l="1"/>
  <c r="I56"/>
  <c r="H56"/>
  <c r="H50" l="1"/>
  <c r="F50"/>
  <c r="H43"/>
  <c r="L53"/>
  <c r="L51"/>
  <c r="L49"/>
  <c r="L48"/>
  <c r="L46"/>
  <c r="L44"/>
  <c r="L42"/>
  <c r="L40"/>
  <c r="L38"/>
  <c r="L37"/>
  <c r="L35"/>
  <c r="L33"/>
  <c r="L32"/>
  <c r="L31"/>
  <c r="L30"/>
  <c r="L29"/>
  <c r="L28"/>
  <c r="L22"/>
  <c r="L21"/>
  <c r="L20"/>
  <c r="L18"/>
  <c r="L14"/>
  <c r="L13"/>
  <c r="L50" l="1"/>
  <c r="J63" l="1"/>
  <c r="J62"/>
  <c r="J61"/>
  <c r="J60"/>
  <c r="I59"/>
  <c r="H59"/>
  <c r="F59"/>
  <c r="E59"/>
  <c r="J57"/>
  <c r="J56" s="1"/>
  <c r="F57"/>
  <c r="F56" s="1"/>
  <c r="E56"/>
  <c r="J53"/>
  <c r="J51"/>
  <c r="I51"/>
  <c r="I50"/>
  <c r="E50"/>
  <c r="J49"/>
  <c r="J48"/>
  <c r="I47"/>
  <c r="H47"/>
  <c r="F47"/>
  <c r="E47"/>
  <c r="J46"/>
  <c r="J45" s="1"/>
  <c r="I45"/>
  <c r="H45"/>
  <c r="L45" s="1"/>
  <c r="F45"/>
  <c r="E45"/>
  <c r="J44"/>
  <c r="I43"/>
  <c r="F43"/>
  <c r="L43" s="1"/>
  <c r="E43"/>
  <c r="J42"/>
  <c r="I41"/>
  <c r="H41"/>
  <c r="F41"/>
  <c r="E41"/>
  <c r="J40"/>
  <c r="I39"/>
  <c r="H39"/>
  <c r="F39"/>
  <c r="E39"/>
  <c r="J38"/>
  <c r="I37"/>
  <c r="I36" s="1"/>
  <c r="H36"/>
  <c r="F36"/>
  <c r="E36"/>
  <c r="J35"/>
  <c r="I34"/>
  <c r="J34" s="1"/>
  <c r="H34"/>
  <c r="L34" s="1"/>
  <c r="J33"/>
  <c r="I32"/>
  <c r="J32" s="1"/>
  <c r="J31"/>
  <c r="J30"/>
  <c r="J29"/>
  <c r="J28"/>
  <c r="J27"/>
  <c r="F27"/>
  <c r="I26"/>
  <c r="J26" s="1"/>
  <c r="H26"/>
  <c r="L26" s="1"/>
  <c r="H25"/>
  <c r="E25"/>
  <c r="I24"/>
  <c r="J24" s="1"/>
  <c r="H24"/>
  <c r="L24" s="1"/>
  <c r="H23"/>
  <c r="F23"/>
  <c r="E23"/>
  <c r="J22"/>
  <c r="J21"/>
  <c r="J20"/>
  <c r="I19"/>
  <c r="H19"/>
  <c r="F19"/>
  <c r="E19"/>
  <c r="J19" s="1"/>
  <c r="J18"/>
  <c r="I17"/>
  <c r="H17"/>
  <c r="F17"/>
  <c r="E17"/>
  <c r="I16"/>
  <c r="J16" s="1"/>
  <c r="H16"/>
  <c r="L16" s="1"/>
  <c r="F15"/>
  <c r="E15"/>
  <c r="J14"/>
  <c r="J13"/>
  <c r="I12"/>
  <c r="H12"/>
  <c r="F12"/>
  <c r="E12"/>
  <c r="J12" s="1"/>
  <c r="K16" i="1"/>
  <c r="H15" i="2" l="1"/>
  <c r="H54" s="1"/>
  <c r="K52" s="1"/>
  <c r="J50"/>
  <c r="F25"/>
  <c r="F54" s="1"/>
  <c r="L27"/>
  <c r="J59"/>
  <c r="L17"/>
  <c r="L23"/>
  <c r="L36"/>
  <c r="L25"/>
  <c r="J41"/>
  <c r="L47"/>
  <c r="J47"/>
  <c r="J43"/>
  <c r="J39"/>
  <c r="L39"/>
  <c r="L41"/>
  <c r="J36"/>
  <c r="E54"/>
  <c r="E64" s="1"/>
  <c r="L19"/>
  <c r="J17"/>
  <c r="L12"/>
  <c r="I23"/>
  <c r="J23" s="1"/>
  <c r="I25"/>
  <c r="J25" s="1"/>
  <c r="J37"/>
  <c r="I15"/>
  <c r="J15" s="1"/>
  <c r="L15" l="1"/>
  <c r="G52"/>
  <c r="K44"/>
  <c r="K34"/>
  <c r="K28"/>
  <c r="K53"/>
  <c r="K14"/>
  <c r="K39"/>
  <c r="K13"/>
  <c r="K20"/>
  <c r="K33"/>
  <c r="K50"/>
  <c r="K54"/>
  <c r="F64"/>
  <c r="G54"/>
  <c r="G49"/>
  <c r="G45"/>
  <c r="G41"/>
  <c r="G37"/>
  <c r="G33"/>
  <c r="G29"/>
  <c r="G25"/>
  <c r="G21"/>
  <c r="G17"/>
  <c r="G13"/>
  <c r="G46"/>
  <c r="G34"/>
  <c r="G26"/>
  <c r="G14"/>
  <c r="G53"/>
  <c r="G48"/>
  <c r="G44"/>
  <c r="G40"/>
  <c r="G36"/>
  <c r="G32"/>
  <c r="G28"/>
  <c r="G24"/>
  <c r="G20"/>
  <c r="G16"/>
  <c r="G12"/>
  <c r="G50"/>
  <c r="G38"/>
  <c r="G22"/>
  <c r="G51"/>
  <c r="G47"/>
  <c r="G43"/>
  <c r="G39"/>
  <c r="G35"/>
  <c r="G31"/>
  <c r="G27"/>
  <c r="G23"/>
  <c r="G19"/>
  <c r="G15"/>
  <c r="G42"/>
  <c r="G30"/>
  <c r="G18"/>
  <c r="L54"/>
  <c r="K26"/>
  <c r="K23"/>
  <c r="K36"/>
  <c r="K27"/>
  <c r="K22"/>
  <c r="K15"/>
  <c r="K16"/>
  <c r="K32"/>
  <c r="K48"/>
  <c r="K30"/>
  <c r="K35"/>
  <c r="K17"/>
  <c r="K41"/>
  <c r="H64"/>
  <c r="K38"/>
  <c r="K43"/>
  <c r="K25"/>
  <c r="K45"/>
  <c r="K12"/>
  <c r="K42"/>
  <c r="K31"/>
  <c r="K24"/>
  <c r="K40"/>
  <c r="K18"/>
  <c r="K46"/>
  <c r="K51"/>
  <c r="K29"/>
  <c r="K49"/>
  <c r="K19"/>
  <c r="K47"/>
  <c r="K21"/>
  <c r="K37"/>
  <c r="J54"/>
  <c r="J64" s="1"/>
  <c r="I54"/>
  <c r="I64" s="1"/>
</calcChain>
</file>

<file path=xl/sharedStrings.xml><?xml version="1.0" encoding="utf-8"?>
<sst xmlns="http://schemas.openxmlformats.org/spreadsheetml/2006/main" count="216" uniqueCount="98">
  <si>
    <t>ANEKSI nr.5  "Projektet  e investimeve me financim te brendshem dhe me financim te huaj"</t>
  </si>
  <si>
    <t>Projektet me financim te brendshëm (ne 000/leke)</t>
  </si>
  <si>
    <t xml:space="preserve"> </t>
  </si>
  <si>
    <t>BASHKIA   BERAT</t>
  </si>
  <si>
    <t>Realizimi i investimeve per Vitin 2020</t>
  </si>
  <si>
    <t>ne 000 leke</t>
  </si>
  <si>
    <t>Emërtimi i projektit</t>
  </si>
  <si>
    <t>Kodi i instituc.</t>
  </si>
  <si>
    <t>Kodi i projektit</t>
  </si>
  <si>
    <t>Vlera e kontrates</t>
  </si>
  <si>
    <t>Planifikuar per vitin 2020</t>
  </si>
  <si>
    <t>Likujduar per periudhen 12-mujore</t>
  </si>
  <si>
    <t>Likjuduar Progresiv</t>
  </si>
  <si>
    <t>Mbetja nga kontrata</t>
  </si>
  <si>
    <t>1. Programi 01110 / Palnifikim, Menaxhim, Administrim</t>
  </si>
  <si>
    <t>Pajisje Aparati (Programe kompjuterike, software)</t>
  </si>
  <si>
    <t>Sistemi i kondicionimit godina e bashkise</t>
  </si>
  <si>
    <t>2. Programi 01710 / Sherbime te huamarrjes vendore</t>
  </si>
  <si>
    <t>Kredia e banesave sociale</t>
  </si>
  <si>
    <t>3. Programi 03280 / Sherbimi zjarrfikes</t>
  </si>
  <si>
    <t>Kosto lokale, TVSH per blerje automjet zjarrfikese</t>
  </si>
  <si>
    <t>4. Programi 04240 / Ujitja dhe Kullimi</t>
  </si>
  <si>
    <t>Mirembajtje Ujesjellesa e KUZ  (Kostren)</t>
  </si>
  <si>
    <t>Pajisje Drejtoria e bujqesise</t>
  </si>
  <si>
    <t>Bujqesia Mjet Transporti</t>
  </si>
  <si>
    <t>5. Programi 04520/230  Rrjeti rrugor (Hartim Projektesh)</t>
  </si>
  <si>
    <t>Kerkime, studime, hartim projektesh</t>
  </si>
  <si>
    <t xml:space="preserve">6. Programi 04520 / 231  Rrjeti rrugor </t>
  </si>
  <si>
    <t>Supervizime e Kolaudime</t>
  </si>
  <si>
    <t>Shpronesim per interes publik</t>
  </si>
  <si>
    <t>Blerje pajisje per ndricim</t>
  </si>
  <si>
    <t>Rik. I rruges Stadium i Vjeter Stadium i Ri ( bashkefinancim i Bashkise dhe Kontrata Shtese)</t>
  </si>
  <si>
    <t>Blerje Fadrome per Ndermarrjen e Sherbimeve Publike</t>
  </si>
  <si>
    <t>Fasadat ne lagjen M. Celebiu</t>
  </si>
  <si>
    <t>Rokonstr rrugesh, trotuar dhe ndricim 30 vjetori ish pjeshkorja</t>
  </si>
  <si>
    <t>Asfaltim dhe shtrim rrugesh me beton, mirembajtje me cakull dhe tombino e mure mbajtes  ne njesite administrative dhe lagjet e qytetit</t>
  </si>
  <si>
    <t>Ndricim rrugesh ne fshatin Dyshnik</t>
  </si>
  <si>
    <t>Pajisje Ndermarrja e Sherbimeve</t>
  </si>
  <si>
    <t>7. Programi 05100 / Menaxhimi i mbetjeve</t>
  </si>
  <si>
    <t>Blerje kontenieresh</t>
  </si>
  <si>
    <t>Rehabilitim i Rruges inerte Projekti "Menaxh. I mb. te ngurta</t>
  </si>
  <si>
    <t>9. Programi 06260 Sherbime Publike</t>
  </si>
  <si>
    <t>Ndermarrja e Gjelberimit (Hapesira te gjelberta, lulishte)</t>
  </si>
  <si>
    <t>10. Programi 6330 / Ujesjelles Kanalizime</t>
  </si>
  <si>
    <t>Ndertim Ujesjellesi fshati Qereshnik</t>
  </si>
  <si>
    <t>11. Programi 7220 / Kujdesi paresor</t>
  </si>
  <si>
    <t>Rikonstruksioni i Pediatrise se Spitalit Rajonal Berat</t>
  </si>
  <si>
    <t xml:space="preserve">12. Programi 08130 Sportet </t>
  </si>
  <si>
    <t>Rionstruksion i palestres se gjimnastikes</t>
  </si>
  <si>
    <t>13. Programi 8220 / Kultura</t>
  </si>
  <si>
    <t>Ndertim i Muzeut Sinje+ mobilim</t>
  </si>
  <si>
    <t>Kultura (Libra, fondi i bibliotekes)</t>
  </si>
  <si>
    <t>14. Programi 09120 Arsimi</t>
  </si>
  <si>
    <t>Rikonstruksion Shkolla "1 Maji"</t>
  </si>
  <si>
    <t>Arsimi (Krevate per kopshtet, tavolina, karrige, soba)</t>
  </si>
  <si>
    <t>Totali</t>
  </si>
  <si>
    <t xml:space="preserve"> Kryetari i Bashkisë</t>
  </si>
  <si>
    <t xml:space="preserve">       Ervin Demo</t>
  </si>
  <si>
    <t>Investime nga sponsorizimimet</t>
  </si>
  <si>
    <t>Blerje mjeti zjarrfikes</t>
  </si>
  <si>
    <t>Investime me fonde te buxhetit te shtetit</t>
  </si>
  <si>
    <t>Ujesjellesi Velabisht</t>
  </si>
  <si>
    <t>Supervizim "Ujesjellesi Velabisht"</t>
  </si>
  <si>
    <t xml:space="preserve">Sistemi I menaxhimit te mbetjeve te ngurta </t>
  </si>
  <si>
    <t>Permiresimi I banesave komunitete te varfra e te  pafavorizuara (Bashkefinancim)</t>
  </si>
  <si>
    <t>Totali I investimeve me fonde te bashkise</t>
  </si>
  <si>
    <t>18BQ392</t>
  </si>
  <si>
    <t>18BQ393</t>
  </si>
  <si>
    <t>GM06054</t>
  </si>
  <si>
    <t>MI00399</t>
  </si>
  <si>
    <t xml:space="preserve">Sistemi i menaxhimit te mbetjeve te ngurta </t>
  </si>
  <si>
    <t>Permiresimi i banesave komunitete te varfra e te  pafavorizuara (Bashkefinancim)</t>
  </si>
  <si>
    <t>% në strukturë</t>
  </si>
  <si>
    <t>Realizimi ne %</t>
  </si>
  <si>
    <t>Ndricim rrugesh ne fshatin Dushnik</t>
  </si>
  <si>
    <t>Rik. i rruges Stadium i Vjeter Stadium i Ri ( bashkefinancim i Bashkise dhe Kontrata Shtese)</t>
  </si>
  <si>
    <t>Totali i investimeve me fonde te bashkise</t>
  </si>
  <si>
    <t>1. Programi 01110 / Planifikim, Menaxhim, Administrim</t>
  </si>
  <si>
    <t>8. Programi 06260 Sherbime Publike</t>
  </si>
  <si>
    <t>9. Programi 6330 / Ujesjelles Kanalizime</t>
  </si>
  <si>
    <t>10. Programi 7220 / Kujdesi paresor</t>
  </si>
  <si>
    <t xml:space="preserve">11. Programi 08130 Sportet </t>
  </si>
  <si>
    <t>12. Programi 8220 / Kultura</t>
  </si>
  <si>
    <t>13. Programi 09120 Arsimi</t>
  </si>
  <si>
    <t>Komente</t>
  </si>
  <si>
    <t>Realizuar pjeserisht</t>
  </si>
  <si>
    <t>Perfunduar, marre ne dorezim</t>
  </si>
  <si>
    <t>Realizuar plotesisht</t>
  </si>
  <si>
    <t>Pa plotesuar dosja teknike</t>
  </si>
  <si>
    <t xml:space="preserve">Ne proces kolaudimi </t>
  </si>
  <si>
    <t xml:space="preserve">Ne zbatim </t>
  </si>
  <si>
    <t xml:space="preserve">Nuk eshte kryer kolaudimi </t>
  </si>
  <si>
    <t xml:space="preserve">Eshte marre ne dorezim </t>
  </si>
  <si>
    <t xml:space="preserve">Eshte ne proces zbatimi </t>
  </si>
  <si>
    <t>Pa realizuar</t>
  </si>
  <si>
    <t xml:space="preserve">Eshte ne proces  </t>
  </si>
  <si>
    <t>Mbetje nga fondi I sponsorizimit per investime</t>
  </si>
  <si>
    <t>Punime riparimi ne shkollen "Thimi Tani"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</si>
</sst>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;[Red]#,##0"/>
    <numFmt numFmtId="165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rgb="FFC00000"/>
      <name val="Agency FB"/>
      <family val="2"/>
    </font>
    <font>
      <u/>
      <sz val="11"/>
      <color rgb="FFC00000"/>
      <name val="Agency FB"/>
      <family val="2"/>
    </font>
    <font>
      <sz val="11"/>
      <color theme="1"/>
      <name val="Agency FB"/>
      <family val="2"/>
    </font>
    <font>
      <b/>
      <sz val="11"/>
      <name val="Agency FB"/>
      <family val="2"/>
    </font>
    <font>
      <sz val="11"/>
      <name val="Agency FB"/>
      <family val="2"/>
    </font>
    <font>
      <b/>
      <sz val="11"/>
      <color rgb="FFC00000"/>
      <name val="Agency FB"/>
      <family val="2"/>
    </font>
    <font>
      <sz val="11"/>
      <color rgb="FFC00000"/>
      <name val="Agency FB"/>
      <family val="2"/>
    </font>
    <font>
      <b/>
      <sz val="12"/>
      <color rgb="FFFF0000"/>
      <name val="Agency FB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Tahoma"/>
      <family val="2"/>
    </font>
    <font>
      <sz val="10"/>
      <color theme="1"/>
      <name val="Tahoma"/>
      <family val="2"/>
    </font>
    <font>
      <b/>
      <u/>
      <sz val="10"/>
      <color rgb="FFC00000"/>
      <name val="Tahoma"/>
      <family val="2"/>
    </font>
    <font>
      <u/>
      <sz val="10"/>
      <color rgb="FFC00000"/>
      <name val="Tahoma"/>
      <family val="2"/>
    </font>
    <font>
      <b/>
      <sz val="10"/>
      <name val="Tahoma"/>
      <family val="2"/>
    </font>
    <font>
      <b/>
      <sz val="10"/>
      <color rgb="FFC00000"/>
      <name val="Tahoma"/>
      <family val="2"/>
    </font>
    <font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u/>
      <sz val="10"/>
      <name val="Tahoma"/>
      <family val="2"/>
    </font>
    <font>
      <sz val="8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medium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medium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medium">
        <color theme="8" tint="-0.249977111117893"/>
      </right>
      <top/>
      <bottom style="hair">
        <color theme="8" tint="-0.249977111117893"/>
      </bottom>
      <diagonal/>
    </border>
    <border>
      <left style="medium">
        <color theme="8" tint="-0.249977111117893"/>
      </left>
      <right style="hair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hair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 style="medium">
        <color theme="8" tint="-0.249977111117893"/>
      </right>
      <top style="hair">
        <color theme="8" tint="-0.249977111117893"/>
      </top>
      <bottom/>
      <diagonal/>
    </border>
    <border>
      <left style="medium">
        <color theme="8" tint="-0.249977111117893"/>
      </left>
      <right style="hair">
        <color theme="8" tint="-0.249977111117893"/>
      </right>
      <top/>
      <bottom/>
      <diagonal/>
    </border>
    <border>
      <left style="hair">
        <color theme="8" tint="-0.249977111117893"/>
      </left>
      <right style="hair">
        <color theme="8" tint="-0.249977111117893"/>
      </right>
      <top/>
      <bottom/>
      <diagonal/>
    </border>
    <border>
      <left style="hair">
        <color theme="8" tint="-0.249977111117893"/>
      </left>
      <right style="medium">
        <color theme="8" tint="-0.249977111117893"/>
      </right>
      <top/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hair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hair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96"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center"/>
    </xf>
    <xf numFmtId="164" fontId="12" fillId="2" borderId="2" xfId="1" applyNumberFormat="1" applyFont="1" applyFill="1" applyBorder="1" applyProtection="1">
      <protection locked="0"/>
    </xf>
    <xf numFmtId="0" fontId="13" fillId="2" borderId="3" xfId="0" applyFont="1" applyFill="1" applyBorder="1" applyAlignment="1" applyProtection="1">
      <alignment horizontal="right"/>
      <protection locked="0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0" fillId="2" borderId="0" xfId="0" applyFill="1"/>
    <xf numFmtId="0" fontId="24" fillId="2" borderId="0" xfId="0" applyFont="1" applyFill="1"/>
    <xf numFmtId="0" fontId="26" fillId="0" borderId="0" xfId="0" applyFont="1"/>
    <xf numFmtId="0" fontId="24" fillId="0" borderId="5" xfId="0" applyFont="1" applyBorder="1" applyAlignment="1">
      <alignment vertical="center"/>
    </xf>
    <xf numFmtId="164" fontId="24" fillId="0" borderId="4" xfId="0" applyNumberFormat="1" applyFont="1" applyBorder="1" applyAlignment="1">
      <alignment horizontal="right"/>
    </xf>
    <xf numFmtId="164" fontId="24" fillId="0" borderId="4" xfId="0" applyNumberFormat="1" applyFont="1" applyBorder="1" applyAlignment="1">
      <alignment horizontal="right" vertical="center"/>
    </xf>
    <xf numFmtId="164" fontId="24" fillId="0" borderId="4" xfId="0" applyNumberFormat="1" applyFont="1" applyBorder="1"/>
    <xf numFmtId="0" fontId="24" fillId="3" borderId="5" xfId="0" applyFont="1" applyFill="1" applyBorder="1" applyAlignment="1">
      <alignment vertical="center" wrapText="1"/>
    </xf>
    <xf numFmtId="164" fontId="24" fillId="3" borderId="4" xfId="0" applyNumberFormat="1" applyFont="1" applyFill="1" applyBorder="1" applyAlignment="1">
      <alignment horizontal="right" vertical="center"/>
    </xf>
    <xf numFmtId="164" fontId="27" fillId="2" borderId="4" xfId="1" applyNumberFormat="1" applyFont="1" applyFill="1" applyBorder="1"/>
    <xf numFmtId="0" fontId="23" fillId="3" borderId="5" xfId="0" applyFont="1" applyFill="1" applyBorder="1" applyAlignment="1">
      <alignment horizontal="left" vertical="center" wrapText="1"/>
    </xf>
    <xf numFmtId="164" fontId="23" fillId="3" borderId="4" xfId="0" applyNumberFormat="1" applyFont="1" applyFill="1" applyBorder="1" applyAlignment="1">
      <alignment horizontal="right" vertical="center"/>
    </xf>
    <xf numFmtId="0" fontId="23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 wrapText="1"/>
    </xf>
    <xf numFmtId="164" fontId="24" fillId="2" borderId="4" xfId="0" applyNumberFormat="1" applyFont="1" applyFill="1" applyBorder="1" applyAlignment="1">
      <alignment horizontal="right"/>
    </xf>
    <xf numFmtId="164" fontId="23" fillId="0" borderId="4" xfId="0" applyNumberFormat="1" applyFont="1" applyBorder="1" applyAlignment="1">
      <alignment horizontal="right" vertical="center"/>
    </xf>
    <xf numFmtId="164" fontId="24" fillId="3" borderId="4" xfId="0" applyNumberFormat="1" applyFont="1" applyFill="1" applyBorder="1" applyAlignment="1">
      <alignment horizontal="right"/>
    </xf>
    <xf numFmtId="164" fontId="27" fillId="2" borderId="4" xfId="1" applyNumberFormat="1" applyFont="1" applyFill="1" applyBorder="1" applyProtection="1">
      <protection locked="0"/>
    </xf>
    <xf numFmtId="0" fontId="24" fillId="0" borderId="15" xfId="0" applyFont="1" applyBorder="1" applyAlignment="1">
      <alignment vertical="center"/>
    </xf>
    <xf numFmtId="164" fontId="24" fillId="0" borderId="16" xfId="0" applyNumberFormat="1" applyFont="1" applyBorder="1"/>
    <xf numFmtId="164" fontId="24" fillId="0" borderId="16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center"/>
    </xf>
    <xf numFmtId="164" fontId="24" fillId="0" borderId="10" xfId="0" applyNumberFormat="1" applyFont="1" applyBorder="1"/>
    <xf numFmtId="164" fontId="24" fillId="0" borderId="10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164" fontId="24" fillId="0" borderId="19" xfId="0" applyNumberFormat="1" applyFont="1" applyBorder="1"/>
    <xf numFmtId="0" fontId="14" fillId="0" borderId="0" xfId="0" applyFont="1"/>
    <xf numFmtId="165" fontId="29" fillId="0" borderId="4" xfId="0" applyNumberFormat="1" applyFont="1" applyBorder="1"/>
    <xf numFmtId="165" fontId="27" fillId="0" borderId="4" xfId="0" applyNumberFormat="1" applyFont="1" applyBorder="1"/>
    <xf numFmtId="165" fontId="27" fillId="0" borderId="4" xfId="0" applyNumberFormat="1" applyFont="1" applyBorder="1" applyAlignment="1">
      <alignment vertical="center"/>
    </xf>
    <xf numFmtId="164" fontId="27" fillId="0" borderId="0" xfId="0" applyNumberFormat="1" applyFont="1" applyBorder="1"/>
    <xf numFmtId="164" fontId="26" fillId="0" borderId="0" xfId="0" applyNumberFormat="1" applyFont="1"/>
    <xf numFmtId="0" fontId="12" fillId="0" borderId="0" xfId="0" applyFont="1"/>
    <xf numFmtId="0" fontId="14" fillId="0" borderId="0" xfId="0" applyFont="1" applyAlignment="1"/>
    <xf numFmtId="165" fontId="27" fillId="0" borderId="4" xfId="1" applyNumberFormat="1" applyFont="1" applyBorder="1" applyAlignment="1">
      <alignment horizontal="right" vertical="center"/>
    </xf>
    <xf numFmtId="164" fontId="27" fillId="0" borderId="4" xfId="0" applyNumberFormat="1" applyFont="1" applyBorder="1"/>
    <xf numFmtId="165" fontId="27" fillId="3" borderId="4" xfId="1" applyNumberFormat="1" applyFont="1" applyFill="1" applyBorder="1" applyAlignment="1">
      <alignment horizontal="right" vertical="center"/>
    </xf>
    <xf numFmtId="165" fontId="29" fillId="3" borderId="4" xfId="1" applyNumberFormat="1" applyFont="1" applyFill="1" applyBorder="1" applyAlignment="1">
      <alignment horizontal="right" vertical="center"/>
    </xf>
    <xf numFmtId="164" fontId="29" fillId="3" borderId="4" xfId="0" applyNumberFormat="1" applyFont="1" applyFill="1" applyBorder="1" applyAlignment="1">
      <alignment horizontal="right" vertical="center"/>
    </xf>
    <xf numFmtId="165" fontId="29" fillId="0" borderId="4" xfId="1" applyNumberFormat="1" applyFont="1" applyBorder="1" applyAlignment="1">
      <alignment horizontal="right" vertical="center"/>
    </xf>
    <xf numFmtId="164" fontId="29" fillId="0" borderId="4" xfId="0" applyNumberFormat="1" applyFont="1" applyBorder="1" applyAlignment="1">
      <alignment horizontal="right" vertical="center"/>
    </xf>
    <xf numFmtId="165" fontId="27" fillId="3" borderId="4" xfId="1" applyNumberFormat="1" applyFont="1" applyFill="1" applyBorder="1" applyAlignment="1">
      <alignment horizontal="right"/>
    </xf>
    <xf numFmtId="164" fontId="27" fillId="0" borderId="4" xfId="0" applyNumberFormat="1" applyFont="1" applyBorder="1" applyAlignment="1">
      <alignment vertical="center"/>
    </xf>
    <xf numFmtId="164" fontId="27" fillId="0" borderId="19" xfId="0" applyNumberFormat="1" applyFont="1" applyBorder="1"/>
    <xf numFmtId="164" fontId="27" fillId="0" borderId="20" xfId="0" applyNumberFormat="1" applyFont="1" applyBorder="1"/>
    <xf numFmtId="164" fontId="27" fillId="0" borderId="10" xfId="0" applyNumberFormat="1" applyFont="1" applyBorder="1" applyAlignment="1">
      <alignment horizontal="right" vertical="center"/>
    </xf>
    <xf numFmtId="164" fontId="27" fillId="0" borderId="10" xfId="0" applyNumberFormat="1" applyFont="1" applyBorder="1"/>
    <xf numFmtId="164" fontId="27" fillId="0" borderId="11" xfId="0" applyNumberFormat="1" applyFont="1" applyBorder="1"/>
    <xf numFmtId="164" fontId="27" fillId="0" borderId="4" xfId="0" applyNumberFormat="1" applyFont="1" applyBorder="1" applyAlignment="1">
      <alignment horizontal="right" vertical="center"/>
    </xf>
    <xf numFmtId="164" fontId="27" fillId="0" borderId="6" xfId="0" applyNumberFormat="1" applyFont="1" applyBorder="1"/>
    <xf numFmtId="164" fontId="27" fillId="0" borderId="16" xfId="0" applyNumberFormat="1" applyFont="1" applyBorder="1" applyAlignment="1">
      <alignment horizontal="right" vertical="center"/>
    </xf>
    <xf numFmtId="164" fontId="27" fillId="0" borderId="16" xfId="0" applyNumberFormat="1" applyFont="1" applyBorder="1"/>
    <xf numFmtId="164" fontId="27" fillId="0" borderId="17" xfId="0" applyNumberFormat="1" applyFont="1" applyBorder="1"/>
    <xf numFmtId="3" fontId="14" fillId="0" borderId="0" xfId="0" applyNumberFormat="1" applyFont="1"/>
    <xf numFmtId="164" fontId="14" fillId="0" borderId="0" xfId="0" applyNumberFormat="1" applyFont="1"/>
    <xf numFmtId="0" fontId="27" fillId="0" borderId="0" xfId="0" applyFont="1" applyBorder="1"/>
    <xf numFmtId="164" fontId="15" fillId="2" borderId="22" xfId="0" applyNumberFormat="1" applyFont="1" applyFill="1" applyBorder="1"/>
    <xf numFmtId="164" fontId="21" fillId="2" borderId="2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5" fillId="0" borderId="4" xfId="0" applyFont="1" applyBorder="1" applyAlignment="1">
      <alignment vertical="center"/>
    </xf>
    <xf numFmtId="0" fontId="25" fillId="3" borderId="4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31" fillId="2" borderId="19" xfId="0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center"/>
    </xf>
    <xf numFmtId="164" fontId="23" fillId="3" borderId="10" xfId="0" applyNumberFormat="1" applyFont="1" applyFill="1" applyBorder="1" applyAlignment="1">
      <alignment horizontal="right" vertical="center" wrapText="1"/>
    </xf>
    <xf numFmtId="165" fontId="29" fillId="2" borderId="10" xfId="0" applyNumberFormat="1" applyFont="1" applyFill="1" applyBorder="1" applyAlignment="1">
      <alignment vertical="center" wrapText="1"/>
    </xf>
    <xf numFmtId="164" fontId="29" fillId="3" borderId="10" xfId="0" applyNumberFormat="1" applyFont="1" applyFill="1" applyBorder="1" applyAlignment="1">
      <alignment horizontal="right" vertical="center" wrapText="1"/>
    </xf>
    <xf numFmtId="165" fontId="29" fillId="0" borderId="10" xfId="0" applyNumberFormat="1" applyFont="1" applyBorder="1"/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2" applyFont="1" applyFill="1" applyAlignment="1">
      <alignment horizontal="left" vertical="center"/>
    </xf>
    <xf numFmtId="0" fontId="17" fillId="2" borderId="0" xfId="2" applyFont="1" applyFill="1" applyAlignment="1">
      <alignment vertical="center"/>
    </xf>
    <xf numFmtId="0" fontId="17" fillId="2" borderId="0" xfId="2" applyFont="1" applyFill="1" applyBorder="1" applyAlignment="1">
      <alignment vertical="center"/>
    </xf>
    <xf numFmtId="0" fontId="30" fillId="2" borderId="0" xfId="2" applyFont="1" applyFill="1" applyAlignment="1">
      <alignment vertical="center"/>
    </xf>
    <xf numFmtId="0" fontId="14" fillId="2" borderId="0" xfId="0" applyFont="1" applyFill="1"/>
    <xf numFmtId="0" fontId="12" fillId="2" borderId="0" xfId="0" applyFont="1" applyFill="1"/>
    <xf numFmtId="0" fontId="18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4" fillId="2" borderId="0" xfId="2" applyFont="1" applyFill="1" applyBorder="1" applyAlignment="1">
      <alignment vertical="center"/>
    </xf>
    <xf numFmtId="0" fontId="19" fillId="2" borderId="0" xfId="2" applyFont="1" applyFill="1" applyAlignment="1">
      <alignment vertical="center"/>
    </xf>
    <xf numFmtId="0" fontId="20" fillId="2" borderId="0" xfId="2" applyFont="1" applyFill="1" applyAlignment="1">
      <alignment vertical="center"/>
    </xf>
    <xf numFmtId="0" fontId="20" fillId="2" borderId="0" xfId="2" applyFont="1" applyFill="1" applyBorder="1" applyAlignment="1">
      <alignment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4" fillId="0" borderId="7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164" fontId="24" fillId="0" borderId="8" xfId="0" applyNumberFormat="1" applyFont="1" applyBorder="1"/>
    <xf numFmtId="164" fontId="24" fillId="0" borderId="8" xfId="0" applyNumberFormat="1" applyFont="1" applyBorder="1" applyAlignment="1">
      <alignment horizontal="right" vertical="center"/>
    </xf>
    <xf numFmtId="164" fontId="27" fillId="0" borderId="8" xfId="0" applyNumberFormat="1" applyFont="1" applyBorder="1" applyAlignment="1">
      <alignment horizontal="right" vertical="center"/>
    </xf>
    <xf numFmtId="164" fontId="27" fillId="0" borderId="8" xfId="0" applyNumberFormat="1" applyFont="1" applyBorder="1"/>
    <xf numFmtId="0" fontId="27" fillId="0" borderId="8" xfId="0" applyFont="1" applyBorder="1"/>
    <xf numFmtId="164" fontId="15" fillId="2" borderId="26" xfId="0" applyNumberFormat="1" applyFont="1" applyFill="1" applyBorder="1"/>
    <xf numFmtId="164" fontId="15" fillId="2" borderId="27" xfId="0" applyNumberFormat="1" applyFont="1" applyFill="1" applyBorder="1"/>
    <xf numFmtId="165" fontId="27" fillId="0" borderId="16" xfId="1" applyNumberFormat="1" applyFont="1" applyBorder="1" applyAlignment="1">
      <alignment horizontal="right" vertical="center"/>
    </xf>
    <xf numFmtId="165" fontId="27" fillId="0" borderId="16" xfId="0" applyNumberFormat="1" applyFont="1" applyBorder="1"/>
    <xf numFmtId="0" fontId="23" fillId="4" borderId="12" xfId="0" applyFont="1" applyFill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164" fontId="23" fillId="4" borderId="13" xfId="0" applyNumberFormat="1" applyFont="1" applyFill="1" applyBorder="1" applyAlignment="1">
      <alignment horizontal="right" vertical="center"/>
    </xf>
    <xf numFmtId="9" fontId="29" fillId="4" borderId="13" xfId="1" applyNumberFormat="1" applyFont="1" applyFill="1" applyBorder="1" applyAlignment="1">
      <alignment horizontal="right" vertical="center"/>
    </xf>
    <xf numFmtId="164" fontId="29" fillId="4" borderId="13" xfId="0" applyNumberFormat="1" applyFont="1" applyFill="1" applyBorder="1" applyAlignment="1">
      <alignment horizontal="right" vertical="center"/>
    </xf>
    <xf numFmtId="9" fontId="29" fillId="4" borderId="13" xfId="0" applyNumberFormat="1" applyFont="1" applyFill="1" applyBorder="1"/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vertical="center"/>
    </xf>
    <xf numFmtId="164" fontId="29" fillId="4" borderId="14" xfId="0" applyNumberFormat="1" applyFont="1" applyFill="1" applyBorder="1" applyAlignment="1">
      <alignment horizontal="right" vertical="center"/>
    </xf>
    <xf numFmtId="164" fontId="27" fillId="4" borderId="21" xfId="0" applyNumberFormat="1" applyFont="1" applyFill="1" applyBorder="1"/>
    <xf numFmtId="0" fontId="27" fillId="4" borderId="21" xfId="0" applyFont="1" applyFill="1" applyBorder="1"/>
    <xf numFmtId="164" fontId="15" fillId="4" borderId="23" xfId="0" applyNumberFormat="1" applyFont="1" applyFill="1" applyBorder="1"/>
    <xf numFmtId="0" fontId="28" fillId="0" borderId="28" xfId="0" applyFont="1" applyBorder="1" applyAlignment="1">
      <alignment horizontal="center" vertical="center" wrapText="1"/>
    </xf>
    <xf numFmtId="9" fontId="29" fillId="0" borderId="29" xfId="0" applyNumberFormat="1" applyFont="1" applyBorder="1"/>
    <xf numFmtId="9" fontId="27" fillId="0" borderId="30" xfId="0" applyNumberFormat="1" applyFont="1" applyBorder="1"/>
    <xf numFmtId="9" fontId="29" fillId="0" borderId="30" xfId="0" applyNumberFormat="1" applyFont="1" applyBorder="1"/>
    <xf numFmtId="9" fontId="27" fillId="0" borderId="31" xfId="0" applyNumberFormat="1" applyFont="1" applyBorder="1"/>
    <xf numFmtId="9" fontId="29" fillId="4" borderId="28" xfId="0" applyNumberFormat="1" applyFont="1" applyFill="1" applyBorder="1"/>
    <xf numFmtId="0" fontId="18" fillId="0" borderId="25" xfId="0" applyFont="1" applyBorder="1" applyAlignment="1">
      <alignment vertical="center"/>
    </xf>
    <xf numFmtId="164" fontId="15" fillId="2" borderId="22" xfId="0" applyNumberFormat="1" applyFont="1" applyFill="1" applyBorder="1" applyAlignment="1">
      <alignment vertical="center" wrapText="1"/>
    </xf>
    <xf numFmtId="164" fontId="15" fillId="2" borderId="22" xfId="0" applyNumberFormat="1" applyFont="1" applyFill="1" applyBorder="1" applyAlignment="1">
      <alignment wrapText="1"/>
    </xf>
    <xf numFmtId="164" fontId="21" fillId="4" borderId="25" xfId="0" applyNumberFormat="1" applyFont="1" applyFill="1" applyBorder="1"/>
    <xf numFmtId="164" fontId="15" fillId="2" borderId="32" xfId="0" applyNumberFormat="1" applyFont="1" applyFill="1" applyBorder="1"/>
    <xf numFmtId="164" fontId="23" fillId="4" borderId="13" xfId="0" applyNumberFormat="1" applyFont="1" applyFill="1" applyBorder="1"/>
    <xf numFmtId="164" fontId="29" fillId="4" borderId="13" xfId="0" applyNumberFormat="1" applyFont="1" applyFill="1" applyBorder="1"/>
    <xf numFmtId="0" fontId="27" fillId="4" borderId="28" xfId="0" applyFont="1" applyFill="1" applyBorder="1"/>
    <xf numFmtId="0" fontId="15" fillId="4" borderId="25" xfId="0" applyFont="1" applyFill="1" applyBorder="1"/>
    <xf numFmtId="0" fontId="15" fillId="2" borderId="24" xfId="0" applyFont="1" applyFill="1" applyBorder="1"/>
    <xf numFmtId="0" fontId="21" fillId="2" borderId="24" xfId="0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4" fillId="2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 applyBorder="1" applyAlignment="1">
      <alignment vertical="center"/>
    </xf>
    <xf numFmtId="0" fontId="6" fillId="2" borderId="0" xfId="0" applyFont="1" applyFill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0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Border="1" applyAlignment="1">
      <alignment vertical="center"/>
    </xf>
    <xf numFmtId="0" fontId="11" fillId="2" borderId="0" xfId="3" applyFont="1" applyFill="1" applyBorder="1"/>
    <xf numFmtId="0" fontId="7" fillId="2" borderId="0" xfId="2" applyFont="1" applyFill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8" fillId="2" borderId="0" xfId="3" applyFont="1" applyFill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ont="1" applyFill="1" applyBorder="1"/>
    <xf numFmtId="164" fontId="1" fillId="2" borderId="2" xfId="0" applyNumberFormat="1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/>
    <xf numFmtId="164" fontId="0" fillId="2" borderId="2" xfId="0" applyNumberFormat="1" applyFont="1" applyFill="1" applyBorder="1" applyAlignment="1">
      <alignment wrapText="1"/>
    </xf>
    <xf numFmtId="164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Alignme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opLeftCell="A43" workbookViewId="0">
      <selection activeCell="L76" sqref="L76"/>
    </sheetView>
  </sheetViews>
  <sheetFormatPr defaultRowHeight="15"/>
  <cols>
    <col min="1" max="1" width="57.5703125" style="169" customWidth="1"/>
    <col min="2" max="2" width="8.7109375" style="169" customWidth="1"/>
    <col min="3" max="3" width="9" style="169" customWidth="1"/>
    <col min="4" max="4" width="10" style="169" customWidth="1"/>
    <col min="5" max="5" width="10.28515625" style="169" customWidth="1"/>
    <col min="6" max="6" width="11.140625" style="169" customWidth="1"/>
    <col min="7" max="7" width="11" style="169" customWidth="1"/>
    <col min="8" max="8" width="11.28515625" style="169" customWidth="1"/>
    <col min="9" max="9" width="24.42578125" style="169" customWidth="1"/>
    <col min="10" max="16384" width="9.140625" style="2"/>
  </cols>
  <sheetData>
    <row r="1" spans="1:11" s="1" customFormat="1" ht="14.25">
      <c r="A1" s="154" t="s">
        <v>0</v>
      </c>
      <c r="B1" s="155"/>
      <c r="C1" s="156"/>
      <c r="D1" s="156"/>
      <c r="E1" s="155"/>
      <c r="F1" s="157"/>
      <c r="G1" s="157"/>
      <c r="H1" s="157"/>
      <c r="I1" s="157"/>
    </row>
    <row r="2" spans="1:11" s="1" customFormat="1" ht="7.5" customHeight="1">
      <c r="A2" s="158"/>
      <c r="B2" s="159"/>
      <c r="C2" s="160"/>
      <c r="D2" s="160"/>
      <c r="E2" s="159"/>
      <c r="F2" s="157"/>
      <c r="G2" s="157"/>
      <c r="H2" s="157"/>
      <c r="I2" s="157"/>
    </row>
    <row r="3" spans="1:11" s="1" customFormat="1" ht="14.25">
      <c r="A3" s="161" t="s">
        <v>1</v>
      </c>
      <c r="B3" s="162"/>
      <c r="C3" s="163"/>
      <c r="D3" s="163"/>
      <c r="E3" s="162"/>
      <c r="F3" s="157"/>
      <c r="G3" s="157"/>
      <c r="H3" s="157"/>
      <c r="I3" s="157"/>
    </row>
    <row r="4" spans="1:11" s="1" customFormat="1" ht="15.75">
      <c r="A4" s="164"/>
      <c r="B4" s="165"/>
      <c r="C4" s="166"/>
      <c r="D4" s="166"/>
      <c r="E4" s="167"/>
      <c r="F4" s="157"/>
      <c r="G4" s="157"/>
      <c r="H4" s="157"/>
      <c r="I4" s="157"/>
    </row>
    <row r="5" spans="1:11">
      <c r="A5" s="168" t="s">
        <v>2</v>
      </c>
      <c r="B5" s="168"/>
      <c r="C5" s="168"/>
      <c r="D5" s="168"/>
      <c r="E5" s="168"/>
    </row>
    <row r="6" spans="1:11">
      <c r="A6" s="168"/>
      <c r="B6" s="168"/>
      <c r="C6" s="168"/>
      <c r="D6" s="168"/>
      <c r="E6" s="168"/>
    </row>
    <row r="7" spans="1:11">
      <c r="A7" s="75" t="s">
        <v>3</v>
      </c>
      <c r="B7" s="75"/>
      <c r="C7" s="75"/>
      <c r="D7" s="75"/>
      <c r="E7" s="75"/>
    </row>
    <row r="9" spans="1:11">
      <c r="A9" s="170" t="s">
        <v>4</v>
      </c>
      <c r="B9" s="170"/>
      <c r="C9" s="170"/>
      <c r="D9" s="170"/>
      <c r="E9" s="170"/>
    </row>
    <row r="10" spans="1:11" ht="23.25" customHeight="1">
      <c r="H10" s="171" t="s">
        <v>5</v>
      </c>
    </row>
    <row r="11" spans="1:11" s="3" customFormat="1" ht="60" customHeight="1">
      <c r="A11" s="172" t="s">
        <v>6</v>
      </c>
      <c r="B11" s="173" t="s">
        <v>7</v>
      </c>
      <c r="C11" s="173" t="s">
        <v>8</v>
      </c>
      <c r="D11" s="173" t="s">
        <v>9</v>
      </c>
      <c r="E11" s="173" t="s">
        <v>10</v>
      </c>
      <c r="F11" s="174" t="s">
        <v>11</v>
      </c>
      <c r="G11" s="174" t="s">
        <v>12</v>
      </c>
      <c r="H11" s="174" t="s">
        <v>13</v>
      </c>
      <c r="I11" s="175" t="s">
        <v>84</v>
      </c>
    </row>
    <row r="12" spans="1:11">
      <c r="A12" s="172" t="s">
        <v>14</v>
      </c>
      <c r="B12" s="172"/>
      <c r="C12" s="172"/>
      <c r="D12" s="176">
        <f>SUM(D13:D14)</f>
        <v>21744</v>
      </c>
      <c r="E12" s="176">
        <f>SUM(E13:E14)</f>
        <v>6728</v>
      </c>
      <c r="F12" s="176">
        <f t="shared" ref="F12:G12" si="0">SUM(F13:F14)</f>
        <v>186</v>
      </c>
      <c r="G12" s="176">
        <f t="shared" si="0"/>
        <v>16516</v>
      </c>
      <c r="H12" s="176">
        <f t="shared" ref="H12:H13" si="1">D12-G12</f>
        <v>5228</v>
      </c>
      <c r="I12" s="177"/>
    </row>
    <row r="13" spans="1:11">
      <c r="A13" s="8" t="s">
        <v>15</v>
      </c>
      <c r="B13" s="8">
        <v>2102001</v>
      </c>
      <c r="C13" s="8">
        <v>1020022</v>
      </c>
      <c r="D13" s="7">
        <v>186</v>
      </c>
      <c r="E13" s="178">
        <v>1500</v>
      </c>
      <c r="F13" s="177">
        <v>186</v>
      </c>
      <c r="G13" s="177">
        <v>186</v>
      </c>
      <c r="H13" s="177">
        <f t="shared" si="1"/>
        <v>0</v>
      </c>
      <c r="I13" s="179" t="s">
        <v>85</v>
      </c>
    </row>
    <row r="14" spans="1:11" ht="30">
      <c r="A14" s="6" t="s">
        <v>16</v>
      </c>
      <c r="B14" s="6">
        <v>2102001</v>
      </c>
      <c r="C14" s="6">
        <v>1020132</v>
      </c>
      <c r="D14" s="178">
        <v>21558</v>
      </c>
      <c r="E14" s="178">
        <v>5228</v>
      </c>
      <c r="F14" s="180"/>
      <c r="G14" s="181">
        <v>16330</v>
      </c>
      <c r="H14" s="180">
        <f>D14-G14</f>
        <v>5228</v>
      </c>
      <c r="I14" s="182" t="s">
        <v>86</v>
      </c>
    </row>
    <row r="15" spans="1:11" s="5" customFormat="1" ht="15" customHeight="1">
      <c r="A15" s="173" t="s">
        <v>17</v>
      </c>
      <c r="B15" s="173"/>
      <c r="C15" s="173"/>
      <c r="D15" s="183">
        <f>SUM(D16)</f>
        <v>7321</v>
      </c>
      <c r="E15" s="183">
        <f>SUM(E16)</f>
        <v>8413</v>
      </c>
      <c r="F15" s="183">
        <f t="shared" ref="F15:G15" si="2">SUM(F16)</f>
        <v>7321</v>
      </c>
      <c r="G15" s="183">
        <f t="shared" si="2"/>
        <v>7321</v>
      </c>
      <c r="H15" s="183">
        <f t="shared" ref="H15:H63" si="3">D15-G15</f>
        <v>0</v>
      </c>
      <c r="I15" s="184"/>
    </row>
    <row r="16" spans="1:11">
      <c r="A16" s="8" t="s">
        <v>18</v>
      </c>
      <c r="B16" s="8">
        <v>2102001</v>
      </c>
      <c r="C16" s="8">
        <v>1020034</v>
      </c>
      <c r="D16" s="7">
        <v>7321</v>
      </c>
      <c r="E16" s="178">
        <v>8413</v>
      </c>
      <c r="F16" s="177">
        <v>7321</v>
      </c>
      <c r="G16" s="177">
        <v>7321</v>
      </c>
      <c r="H16" s="177">
        <f t="shared" si="3"/>
        <v>0</v>
      </c>
      <c r="I16" s="179" t="s">
        <v>87</v>
      </c>
      <c r="K16" s="4">
        <f>E16-G16</f>
        <v>1092</v>
      </c>
    </row>
    <row r="17" spans="1:9" s="5" customFormat="1">
      <c r="A17" s="172" t="s">
        <v>19</v>
      </c>
      <c r="B17" s="172"/>
      <c r="C17" s="172"/>
      <c r="D17" s="183">
        <f>SUM(D18)</f>
        <v>1696</v>
      </c>
      <c r="E17" s="183">
        <f>SUM(E18)</f>
        <v>1696</v>
      </c>
      <c r="F17" s="183">
        <f t="shared" ref="F17:G17" si="4">SUM(F18)</f>
        <v>1696</v>
      </c>
      <c r="G17" s="183">
        <f t="shared" si="4"/>
        <v>1696</v>
      </c>
      <c r="H17" s="183">
        <f t="shared" si="3"/>
        <v>0</v>
      </c>
      <c r="I17" s="184"/>
    </row>
    <row r="18" spans="1:9" ht="17.25" customHeight="1">
      <c r="A18" s="6" t="s">
        <v>20</v>
      </c>
      <c r="B18" s="6">
        <v>2102001</v>
      </c>
      <c r="C18" s="6">
        <v>1020159</v>
      </c>
      <c r="D18" s="7">
        <v>1696</v>
      </c>
      <c r="E18" s="178">
        <v>1696</v>
      </c>
      <c r="F18" s="177">
        <v>1696</v>
      </c>
      <c r="G18" s="177">
        <v>1696</v>
      </c>
      <c r="H18" s="177">
        <f t="shared" si="3"/>
        <v>0</v>
      </c>
      <c r="I18" s="179" t="s">
        <v>87</v>
      </c>
    </row>
    <row r="19" spans="1:9" s="5" customFormat="1">
      <c r="A19" s="173" t="s">
        <v>21</v>
      </c>
      <c r="B19" s="173"/>
      <c r="C19" s="173"/>
      <c r="D19" s="183">
        <f>SUM(D20:D22)</f>
        <v>9832</v>
      </c>
      <c r="E19" s="183">
        <f>SUM(E20:E22)</f>
        <v>7570</v>
      </c>
      <c r="F19" s="183">
        <f t="shared" ref="F19:G19" si="5">SUM(F20:F22)</f>
        <v>4869.6000000000004</v>
      </c>
      <c r="G19" s="183">
        <f t="shared" si="5"/>
        <v>4869.6000000000004</v>
      </c>
      <c r="H19" s="183">
        <f t="shared" si="3"/>
        <v>4962.3999999999996</v>
      </c>
      <c r="I19" s="184"/>
    </row>
    <row r="20" spans="1:9">
      <c r="A20" s="6" t="s">
        <v>22</v>
      </c>
      <c r="B20" s="6">
        <v>2102001</v>
      </c>
      <c r="C20" s="6">
        <v>1020146</v>
      </c>
      <c r="D20" s="7">
        <v>4962</v>
      </c>
      <c r="E20" s="178">
        <v>2500</v>
      </c>
      <c r="F20" s="177">
        <v>0</v>
      </c>
      <c r="G20" s="177"/>
      <c r="H20" s="177">
        <f t="shared" si="3"/>
        <v>4962</v>
      </c>
      <c r="I20" s="179" t="s">
        <v>88</v>
      </c>
    </row>
    <row r="21" spans="1:9">
      <c r="A21" s="6" t="s">
        <v>23</v>
      </c>
      <c r="B21" s="174">
        <v>2102022</v>
      </c>
      <c r="C21" s="6">
        <v>1020114</v>
      </c>
      <c r="D21" s="7">
        <v>70</v>
      </c>
      <c r="E21" s="178">
        <v>70</v>
      </c>
      <c r="F21" s="177">
        <v>69.599999999999994</v>
      </c>
      <c r="G21" s="177">
        <v>69.599999999999994</v>
      </c>
      <c r="H21" s="177">
        <f t="shared" si="3"/>
        <v>0.40000000000000568</v>
      </c>
      <c r="I21" s="179" t="s">
        <v>87</v>
      </c>
    </row>
    <row r="22" spans="1:9">
      <c r="A22" s="8" t="s">
        <v>24</v>
      </c>
      <c r="B22" s="174">
        <v>2102022</v>
      </c>
      <c r="C22" s="8">
        <v>1020122</v>
      </c>
      <c r="D22" s="7">
        <v>4800</v>
      </c>
      <c r="E22" s="178">
        <v>5000</v>
      </c>
      <c r="F22" s="177">
        <v>4800</v>
      </c>
      <c r="G22" s="177">
        <v>4800</v>
      </c>
      <c r="H22" s="177">
        <f t="shared" si="3"/>
        <v>0</v>
      </c>
      <c r="I22" s="179" t="s">
        <v>87</v>
      </c>
    </row>
    <row r="23" spans="1:9" s="5" customFormat="1">
      <c r="A23" s="172" t="s">
        <v>25</v>
      </c>
      <c r="B23" s="172"/>
      <c r="C23" s="172"/>
      <c r="D23" s="183">
        <f>SUM(D24)</f>
        <v>10320</v>
      </c>
      <c r="E23" s="183">
        <f>SUM(E24)</f>
        <v>14381</v>
      </c>
      <c r="F23" s="183">
        <f t="shared" ref="F23:G23" si="6">SUM(F24)</f>
        <v>10320</v>
      </c>
      <c r="G23" s="183">
        <f t="shared" si="6"/>
        <v>10320</v>
      </c>
      <c r="H23" s="183">
        <f t="shared" si="3"/>
        <v>0</v>
      </c>
      <c r="I23" s="184"/>
    </row>
    <row r="24" spans="1:9">
      <c r="A24" s="6" t="s">
        <v>26</v>
      </c>
      <c r="B24" s="6">
        <v>2102001</v>
      </c>
      <c r="C24" s="6">
        <v>1020107</v>
      </c>
      <c r="D24" s="7">
        <v>10320</v>
      </c>
      <c r="E24" s="178">
        <v>14381</v>
      </c>
      <c r="F24" s="177">
        <f>660+8400+30+30+1200</f>
        <v>10320</v>
      </c>
      <c r="G24" s="177">
        <f>660+8400+30+30+1200</f>
        <v>10320</v>
      </c>
      <c r="H24" s="177">
        <f t="shared" si="3"/>
        <v>0</v>
      </c>
      <c r="I24" s="179" t="s">
        <v>85</v>
      </c>
    </row>
    <row r="25" spans="1:9">
      <c r="A25" s="172" t="s">
        <v>27</v>
      </c>
      <c r="B25" s="172"/>
      <c r="C25" s="172"/>
      <c r="D25" s="183">
        <f>SUM(D26:D35)</f>
        <v>262175</v>
      </c>
      <c r="E25" s="183">
        <f>SUM(E26:E35)</f>
        <v>78254</v>
      </c>
      <c r="F25" s="183">
        <f t="shared" ref="F25:G25" si="7">SUM(F26:F35)</f>
        <v>27765.800000000003</v>
      </c>
      <c r="G25" s="183">
        <f t="shared" si="7"/>
        <v>201053.6</v>
      </c>
      <c r="H25" s="183">
        <f t="shared" si="3"/>
        <v>61121.399999999994</v>
      </c>
      <c r="I25" s="177"/>
    </row>
    <row r="26" spans="1:9">
      <c r="A26" s="6" t="s">
        <v>28</v>
      </c>
      <c r="B26" s="6">
        <v>2102001</v>
      </c>
      <c r="C26" s="6">
        <v>1020033</v>
      </c>
      <c r="D26" s="7">
        <v>143</v>
      </c>
      <c r="E26" s="178">
        <v>1934</v>
      </c>
      <c r="F26" s="177">
        <f>61+81.6</f>
        <v>142.6</v>
      </c>
      <c r="G26" s="177">
        <f>61+82</f>
        <v>143</v>
      </c>
      <c r="H26" s="177">
        <f t="shared" si="3"/>
        <v>0</v>
      </c>
      <c r="I26" s="179" t="s">
        <v>85</v>
      </c>
    </row>
    <row r="27" spans="1:9">
      <c r="A27" s="8" t="s">
        <v>29</v>
      </c>
      <c r="B27" s="6">
        <v>2102001</v>
      </c>
      <c r="C27" s="8">
        <v>1020136</v>
      </c>
      <c r="D27" s="7">
        <v>1819</v>
      </c>
      <c r="E27" s="178">
        <f>28020-960</f>
        <v>27060</v>
      </c>
      <c r="F27" s="177">
        <v>1818.6</v>
      </c>
      <c r="G27" s="177">
        <v>1819</v>
      </c>
      <c r="H27" s="177">
        <f t="shared" si="3"/>
        <v>0</v>
      </c>
      <c r="I27" s="179" t="s">
        <v>85</v>
      </c>
    </row>
    <row r="28" spans="1:9">
      <c r="A28" s="8" t="s">
        <v>30</v>
      </c>
      <c r="B28" s="8">
        <v>2102001</v>
      </c>
      <c r="C28" s="8">
        <v>1020022</v>
      </c>
      <c r="D28" s="7">
        <v>900</v>
      </c>
      <c r="E28" s="178">
        <v>960</v>
      </c>
      <c r="F28" s="177">
        <v>900</v>
      </c>
      <c r="G28" s="177">
        <v>900</v>
      </c>
      <c r="H28" s="177">
        <f t="shared" si="3"/>
        <v>0</v>
      </c>
      <c r="I28" s="179" t="s">
        <v>87</v>
      </c>
    </row>
    <row r="29" spans="1:9" ht="30">
      <c r="A29" s="6" t="s">
        <v>31</v>
      </c>
      <c r="B29" s="6">
        <v>2102001</v>
      </c>
      <c r="C29" s="6">
        <v>1020119</v>
      </c>
      <c r="D29" s="7">
        <v>59051</v>
      </c>
      <c r="E29" s="178">
        <v>485</v>
      </c>
      <c r="F29" s="177"/>
      <c r="G29" s="177">
        <v>58197</v>
      </c>
      <c r="H29" s="177">
        <f t="shared" si="3"/>
        <v>854</v>
      </c>
      <c r="I29" s="185" t="s">
        <v>86</v>
      </c>
    </row>
    <row r="30" spans="1:9" ht="15" customHeight="1">
      <c r="A30" s="6" t="s">
        <v>32</v>
      </c>
      <c r="B30" s="6">
        <v>2102001</v>
      </c>
      <c r="C30" s="6">
        <v>1020114</v>
      </c>
      <c r="D30" s="9">
        <v>9850</v>
      </c>
      <c r="E30" s="178">
        <v>653</v>
      </c>
      <c r="F30" s="177">
        <v>653</v>
      </c>
      <c r="G30" s="177">
        <v>9653</v>
      </c>
      <c r="H30" s="177">
        <f t="shared" si="3"/>
        <v>197</v>
      </c>
      <c r="I30" s="179" t="s">
        <v>87</v>
      </c>
    </row>
    <row r="31" spans="1:9">
      <c r="A31" s="6" t="s">
        <v>33</v>
      </c>
      <c r="B31" s="6">
        <v>2102001</v>
      </c>
      <c r="C31" s="6">
        <v>1020134</v>
      </c>
      <c r="D31" s="9">
        <v>44430</v>
      </c>
      <c r="E31" s="178">
        <v>13000</v>
      </c>
      <c r="F31" s="177"/>
      <c r="G31" s="177">
        <v>28300</v>
      </c>
      <c r="H31" s="177">
        <f t="shared" si="3"/>
        <v>16130</v>
      </c>
      <c r="I31" s="179" t="s">
        <v>89</v>
      </c>
    </row>
    <row r="32" spans="1:9">
      <c r="A32" s="6" t="s">
        <v>34</v>
      </c>
      <c r="B32" s="6">
        <v>2102001</v>
      </c>
      <c r="C32" s="6">
        <v>1020032</v>
      </c>
      <c r="D32" s="178">
        <v>76904</v>
      </c>
      <c r="E32" s="178">
        <v>17910</v>
      </c>
      <c r="F32" s="180">
        <v>17000</v>
      </c>
      <c r="G32" s="180">
        <f>41084+17000</f>
        <v>58084</v>
      </c>
      <c r="H32" s="180">
        <f t="shared" si="3"/>
        <v>18820</v>
      </c>
      <c r="I32" s="179" t="s">
        <v>90</v>
      </c>
    </row>
    <row r="33" spans="1:9" s="3" customFormat="1" ht="45.75" customHeight="1">
      <c r="A33" s="6" t="s">
        <v>35</v>
      </c>
      <c r="B33" s="6">
        <v>2102001</v>
      </c>
      <c r="C33" s="6">
        <v>1020135</v>
      </c>
      <c r="D33" s="178">
        <v>60669</v>
      </c>
      <c r="E33" s="178">
        <v>9000</v>
      </c>
      <c r="F33" s="180"/>
      <c r="G33" s="180">
        <v>36706</v>
      </c>
      <c r="H33" s="180">
        <f t="shared" si="3"/>
        <v>23963</v>
      </c>
      <c r="I33" s="182" t="s">
        <v>91</v>
      </c>
    </row>
    <row r="34" spans="1:9">
      <c r="A34" s="6" t="s">
        <v>36</v>
      </c>
      <c r="B34" s="6">
        <v>2102001</v>
      </c>
      <c r="C34" s="6">
        <v>1020161</v>
      </c>
      <c r="D34" s="9">
        <v>8157</v>
      </c>
      <c r="E34" s="178">
        <v>7000</v>
      </c>
      <c r="F34" s="177">
        <f>2615+4384.6</f>
        <v>6999.6</v>
      </c>
      <c r="G34" s="177">
        <f>2615+4384.6</f>
        <v>6999.6</v>
      </c>
      <c r="H34" s="177">
        <f t="shared" si="3"/>
        <v>1157.3999999999996</v>
      </c>
      <c r="I34" s="179" t="s">
        <v>92</v>
      </c>
    </row>
    <row r="35" spans="1:9">
      <c r="A35" s="6" t="s">
        <v>37</v>
      </c>
      <c r="B35" s="174">
        <v>2102004</v>
      </c>
      <c r="C35" s="6"/>
      <c r="D35" s="7">
        <v>252</v>
      </c>
      <c r="E35" s="178">
        <v>252</v>
      </c>
      <c r="F35" s="177">
        <v>252</v>
      </c>
      <c r="G35" s="177">
        <v>252</v>
      </c>
      <c r="H35" s="177">
        <f t="shared" si="3"/>
        <v>0</v>
      </c>
      <c r="I35" s="179" t="s">
        <v>87</v>
      </c>
    </row>
    <row r="36" spans="1:9" s="5" customFormat="1">
      <c r="A36" s="173" t="s">
        <v>38</v>
      </c>
      <c r="B36" s="173"/>
      <c r="C36" s="173"/>
      <c r="D36" s="183">
        <f>SUM(D37:D38)</f>
        <v>38694</v>
      </c>
      <c r="E36" s="183">
        <f>SUM(E37:E38)</f>
        <v>12444</v>
      </c>
      <c r="F36" s="183">
        <f t="shared" ref="F36:G36" si="8">SUM(F37:F38)</f>
        <v>6999</v>
      </c>
      <c r="G36" s="183">
        <f t="shared" si="8"/>
        <v>8799</v>
      </c>
      <c r="H36" s="183">
        <f t="shared" si="3"/>
        <v>29895</v>
      </c>
      <c r="I36" s="184"/>
    </row>
    <row r="37" spans="1:9">
      <c r="A37" s="6" t="s">
        <v>39</v>
      </c>
      <c r="B37" s="6">
        <v>2102001</v>
      </c>
      <c r="C37" s="6">
        <v>1020165</v>
      </c>
      <c r="D37" s="9">
        <v>17208</v>
      </c>
      <c r="E37" s="178">
        <v>9000</v>
      </c>
      <c r="F37" s="177">
        <v>3600</v>
      </c>
      <c r="G37" s="177">
        <f>1800+3600</f>
        <v>5400</v>
      </c>
      <c r="H37" s="177">
        <f t="shared" si="3"/>
        <v>11808</v>
      </c>
      <c r="I37" s="179" t="s">
        <v>85</v>
      </c>
    </row>
    <row r="38" spans="1:9">
      <c r="A38" s="8" t="s">
        <v>40</v>
      </c>
      <c r="B38" s="6">
        <v>2102001</v>
      </c>
      <c r="C38" s="8">
        <v>1020176</v>
      </c>
      <c r="D38" s="7">
        <v>21486</v>
      </c>
      <c r="E38" s="178">
        <v>3444</v>
      </c>
      <c r="F38" s="177">
        <v>3399</v>
      </c>
      <c r="G38" s="177">
        <v>3399</v>
      </c>
      <c r="H38" s="177">
        <f t="shared" si="3"/>
        <v>18087</v>
      </c>
      <c r="I38" s="179" t="s">
        <v>89</v>
      </c>
    </row>
    <row r="39" spans="1:9">
      <c r="A39" s="173" t="s">
        <v>41</v>
      </c>
      <c r="B39" s="173"/>
      <c r="C39" s="173"/>
      <c r="D39" s="183">
        <f>SUM(D40)</f>
        <v>239.76</v>
      </c>
      <c r="E39" s="183">
        <f>SUM(E40)</f>
        <v>3365</v>
      </c>
      <c r="F39" s="183">
        <f t="shared" ref="F39:G39" si="9">SUM(F40)</f>
        <v>239.76</v>
      </c>
      <c r="G39" s="183">
        <f t="shared" si="9"/>
        <v>239.76</v>
      </c>
      <c r="H39" s="183">
        <f t="shared" si="3"/>
        <v>0</v>
      </c>
      <c r="I39" s="177"/>
    </row>
    <row r="40" spans="1:9">
      <c r="A40" s="8" t="s">
        <v>42</v>
      </c>
      <c r="B40" s="175">
        <v>2102003</v>
      </c>
      <c r="C40" s="8"/>
      <c r="D40" s="7">
        <v>239.76</v>
      </c>
      <c r="E40" s="178">
        <v>3365</v>
      </c>
      <c r="F40" s="177">
        <v>239.76</v>
      </c>
      <c r="G40" s="177">
        <v>239.76</v>
      </c>
      <c r="H40" s="177">
        <f t="shared" si="3"/>
        <v>0</v>
      </c>
      <c r="I40" s="179" t="s">
        <v>85</v>
      </c>
    </row>
    <row r="41" spans="1:9" s="5" customFormat="1">
      <c r="A41" s="172" t="s">
        <v>43</v>
      </c>
      <c r="B41" s="172"/>
      <c r="C41" s="172"/>
      <c r="D41" s="183">
        <f>SUM(D42:D42)</f>
        <v>36991</v>
      </c>
      <c r="E41" s="183">
        <f>SUM(E42:E42)</f>
        <v>6000</v>
      </c>
      <c r="F41" s="183">
        <f t="shared" ref="F41:G41" si="10">SUM(F42:F42)</f>
        <v>0</v>
      </c>
      <c r="G41" s="183">
        <f t="shared" si="10"/>
        <v>29607</v>
      </c>
      <c r="H41" s="183">
        <f t="shared" si="3"/>
        <v>7384</v>
      </c>
      <c r="I41" s="184"/>
    </row>
    <row r="42" spans="1:9">
      <c r="A42" s="6" t="s">
        <v>44</v>
      </c>
      <c r="B42" s="6">
        <v>2102001</v>
      </c>
      <c r="C42" s="6">
        <v>1020123</v>
      </c>
      <c r="D42" s="7">
        <v>36991</v>
      </c>
      <c r="E42" s="178">
        <v>6000</v>
      </c>
      <c r="F42" s="177"/>
      <c r="G42" s="177">
        <v>29607</v>
      </c>
      <c r="H42" s="177">
        <f t="shared" si="3"/>
        <v>7384</v>
      </c>
      <c r="I42" s="179" t="s">
        <v>91</v>
      </c>
    </row>
    <row r="43" spans="1:9" s="5" customFormat="1">
      <c r="A43" s="173" t="s">
        <v>45</v>
      </c>
      <c r="B43" s="173"/>
      <c r="C43" s="173"/>
      <c r="D43" s="183">
        <f>SUM(D44)</f>
        <v>11567</v>
      </c>
      <c r="E43" s="183">
        <f>SUM(E44)</f>
        <v>1512</v>
      </c>
      <c r="F43" s="183">
        <f t="shared" ref="F43:G43" si="11">SUM(F44)</f>
        <v>0</v>
      </c>
      <c r="G43" s="183">
        <f t="shared" si="11"/>
        <v>10055</v>
      </c>
      <c r="H43" s="183">
        <f t="shared" si="3"/>
        <v>1512</v>
      </c>
      <c r="I43" s="184"/>
    </row>
    <row r="44" spans="1:9" ht="16.5" customHeight="1">
      <c r="A44" s="6" t="s">
        <v>46</v>
      </c>
      <c r="B44" s="6">
        <v>2102001</v>
      </c>
      <c r="C44" s="6">
        <v>1020149</v>
      </c>
      <c r="D44" s="7">
        <v>11567</v>
      </c>
      <c r="E44" s="178">
        <v>1512</v>
      </c>
      <c r="F44" s="177"/>
      <c r="G44" s="177">
        <v>10055</v>
      </c>
      <c r="H44" s="177">
        <f t="shared" si="3"/>
        <v>1512</v>
      </c>
      <c r="I44" s="179" t="s">
        <v>92</v>
      </c>
    </row>
    <row r="45" spans="1:9" s="5" customFormat="1">
      <c r="A45" s="173" t="s">
        <v>47</v>
      </c>
      <c r="B45" s="173"/>
      <c r="C45" s="173"/>
      <c r="D45" s="183">
        <f>SUM(D46)</f>
        <v>5898</v>
      </c>
      <c r="E45" s="183">
        <f>SUM(E46)</f>
        <v>2164</v>
      </c>
      <c r="F45" s="183">
        <f t="shared" ref="F45:H45" si="12">SUM(F46)</f>
        <v>0</v>
      </c>
      <c r="G45" s="183">
        <f t="shared" si="12"/>
        <v>3734</v>
      </c>
      <c r="H45" s="183">
        <f t="shared" si="12"/>
        <v>2164</v>
      </c>
      <c r="I45" s="184"/>
    </row>
    <row r="46" spans="1:9">
      <c r="A46" s="6" t="s">
        <v>48</v>
      </c>
      <c r="B46" s="6">
        <v>2102001</v>
      </c>
      <c r="C46" s="6">
        <v>1020140</v>
      </c>
      <c r="D46" s="7">
        <v>5898</v>
      </c>
      <c r="E46" s="178">
        <v>2164</v>
      </c>
      <c r="F46" s="177"/>
      <c r="G46" s="177">
        <v>3734</v>
      </c>
      <c r="H46" s="177">
        <f t="shared" si="3"/>
        <v>2164</v>
      </c>
      <c r="I46" s="179" t="s">
        <v>91</v>
      </c>
    </row>
    <row r="47" spans="1:9" s="5" customFormat="1">
      <c r="A47" s="173" t="s">
        <v>49</v>
      </c>
      <c r="B47" s="173"/>
      <c r="C47" s="173"/>
      <c r="D47" s="183">
        <f>SUM(D48:D49)</f>
        <v>9161</v>
      </c>
      <c r="E47" s="183">
        <f>SUM(E48:E49)</f>
        <v>691</v>
      </c>
      <c r="F47" s="183">
        <f t="shared" ref="F47:H47" si="13">SUM(F48:F49)</f>
        <v>0</v>
      </c>
      <c r="G47" s="183">
        <f t="shared" si="13"/>
        <v>7830</v>
      </c>
      <c r="H47" s="183">
        <f t="shared" si="13"/>
        <v>1331</v>
      </c>
      <c r="I47" s="184"/>
    </row>
    <row r="48" spans="1:9" ht="30">
      <c r="A48" s="6" t="s">
        <v>50</v>
      </c>
      <c r="B48" s="6">
        <v>2102001</v>
      </c>
      <c r="C48" s="6">
        <v>1020128</v>
      </c>
      <c r="D48" s="7">
        <v>9161</v>
      </c>
      <c r="E48" s="178">
        <v>191</v>
      </c>
      <c r="F48" s="177"/>
      <c r="G48" s="177">
        <v>7830</v>
      </c>
      <c r="H48" s="177">
        <f t="shared" si="3"/>
        <v>1331</v>
      </c>
      <c r="I48" s="185" t="s">
        <v>86</v>
      </c>
    </row>
    <row r="49" spans="1:12">
      <c r="A49" s="8" t="s">
        <v>51</v>
      </c>
      <c r="B49" s="175">
        <v>2102006</v>
      </c>
      <c r="C49" s="8">
        <v>1020078</v>
      </c>
      <c r="D49" s="186"/>
      <c r="E49" s="178">
        <v>500</v>
      </c>
      <c r="F49" s="177"/>
      <c r="G49" s="177"/>
      <c r="H49" s="177">
        <f t="shared" si="3"/>
        <v>0</v>
      </c>
      <c r="I49" s="177"/>
    </row>
    <row r="50" spans="1:12" s="5" customFormat="1">
      <c r="A50" s="172" t="s">
        <v>52</v>
      </c>
      <c r="B50" s="172"/>
      <c r="C50" s="172"/>
      <c r="D50" s="183">
        <f>SUM(D51:D53)</f>
        <v>62137.599999999999</v>
      </c>
      <c r="E50" s="183">
        <f>SUM(E51:E53)</f>
        <v>31453</v>
      </c>
      <c r="F50" s="183">
        <f t="shared" ref="F50:H50" si="14">SUM(F51:F53)</f>
        <v>29890</v>
      </c>
      <c r="G50" s="183">
        <f t="shared" si="14"/>
        <v>50684.6</v>
      </c>
      <c r="H50" s="183">
        <f t="shared" si="14"/>
        <v>10236</v>
      </c>
      <c r="I50" s="184"/>
    </row>
    <row r="51" spans="1:12">
      <c r="A51" s="6" t="s">
        <v>53</v>
      </c>
      <c r="B51" s="6">
        <v>2102001</v>
      </c>
      <c r="C51" s="6">
        <v>1020143</v>
      </c>
      <c r="D51" s="7">
        <v>58150</v>
      </c>
      <c r="E51" s="178">
        <v>27236</v>
      </c>
      <c r="F51" s="177">
        <v>27000</v>
      </c>
      <c r="G51" s="177">
        <f>20914+27000</f>
        <v>47914</v>
      </c>
      <c r="H51" s="177">
        <f t="shared" si="3"/>
        <v>10236</v>
      </c>
      <c r="I51" s="179" t="s">
        <v>92</v>
      </c>
    </row>
    <row r="52" spans="1:12">
      <c r="A52" s="187" t="s">
        <v>97</v>
      </c>
      <c r="B52" s="6"/>
      <c r="C52" s="6"/>
      <c r="D52" s="7">
        <v>1217</v>
      </c>
      <c r="E52" s="178">
        <v>1217</v>
      </c>
      <c r="F52" s="177"/>
      <c r="G52" s="177"/>
      <c r="H52" s="177"/>
      <c r="I52" s="179" t="s">
        <v>92</v>
      </c>
    </row>
    <row r="53" spans="1:12" s="5" customFormat="1">
      <c r="A53" s="8" t="s">
        <v>54</v>
      </c>
      <c r="B53" s="175">
        <v>2102005</v>
      </c>
      <c r="C53" s="8">
        <v>1020042</v>
      </c>
      <c r="D53" s="177">
        <v>2770.6</v>
      </c>
      <c r="E53" s="178">
        <v>3000</v>
      </c>
      <c r="F53" s="177">
        <v>2890</v>
      </c>
      <c r="G53" s="177">
        <v>2770.6</v>
      </c>
      <c r="H53" s="177">
        <f t="shared" si="3"/>
        <v>0</v>
      </c>
      <c r="I53" s="179" t="s">
        <v>87</v>
      </c>
    </row>
    <row r="54" spans="1:12" ht="12" customHeight="1">
      <c r="A54" s="175" t="s">
        <v>65</v>
      </c>
      <c r="B54" s="175"/>
      <c r="C54" s="175"/>
      <c r="D54" s="183">
        <f>D50+D47+D45+D43+D41+D39+D36+D25+D23+D19+D17+D15+D12</f>
        <v>477776.36</v>
      </c>
      <c r="E54" s="183">
        <f t="shared" ref="E54:H54" si="15">E50+E47+E45+E43+E41+E39+E36+E25+E23+E19+E17+E15+E12</f>
        <v>174671</v>
      </c>
      <c r="F54" s="183">
        <f t="shared" si="15"/>
        <v>89287.16</v>
      </c>
      <c r="G54" s="183">
        <f t="shared" si="15"/>
        <v>352725.56</v>
      </c>
      <c r="H54" s="183">
        <f t="shared" si="15"/>
        <v>123833.79999999999</v>
      </c>
      <c r="I54" s="184"/>
    </row>
    <row r="55" spans="1:12" s="5" customFormat="1">
      <c r="A55" s="8"/>
      <c r="B55" s="175"/>
      <c r="C55" s="8"/>
      <c r="D55" s="177"/>
      <c r="E55" s="178"/>
      <c r="F55" s="177"/>
      <c r="G55" s="177"/>
      <c r="H55" s="177"/>
      <c r="I55" s="177"/>
    </row>
    <row r="56" spans="1:12">
      <c r="A56" s="175" t="s">
        <v>58</v>
      </c>
      <c r="B56" s="175"/>
      <c r="C56" s="175"/>
      <c r="D56" s="184">
        <f>SUM(D57)</f>
        <v>8480</v>
      </c>
      <c r="E56" s="184">
        <f t="shared" ref="E56:H56" si="16">SUM(E57)</f>
        <v>9247.5</v>
      </c>
      <c r="F56" s="184">
        <f>SUM(F57:F58)</f>
        <v>9247.5</v>
      </c>
      <c r="G56" s="184">
        <f>SUM(G57:G58)</f>
        <v>9248</v>
      </c>
      <c r="H56" s="184">
        <f t="shared" si="16"/>
        <v>0</v>
      </c>
      <c r="I56" s="184"/>
    </row>
    <row r="57" spans="1:12" s="5" customFormat="1">
      <c r="A57" s="188" t="s">
        <v>59</v>
      </c>
      <c r="B57" s="175"/>
      <c r="C57" s="10">
        <v>1020172</v>
      </c>
      <c r="D57" s="179">
        <v>8480</v>
      </c>
      <c r="E57" s="179">
        <f>8480+767.5</f>
        <v>9247.5</v>
      </c>
      <c r="F57" s="177">
        <v>8480</v>
      </c>
      <c r="G57" s="177">
        <v>8480</v>
      </c>
      <c r="H57" s="177">
        <f t="shared" si="3"/>
        <v>0</v>
      </c>
      <c r="I57" s="179" t="s">
        <v>87</v>
      </c>
    </row>
    <row r="58" spans="1:12">
      <c r="A58" s="188" t="s">
        <v>96</v>
      </c>
      <c r="B58" s="175"/>
      <c r="C58" s="10"/>
      <c r="D58" s="179"/>
      <c r="E58" s="179"/>
      <c r="F58" s="177">
        <f>E57-F57</f>
        <v>767.5</v>
      </c>
      <c r="G58" s="177">
        <v>768</v>
      </c>
      <c r="H58" s="177">
        <v>0</v>
      </c>
      <c r="I58" s="179" t="s">
        <v>87</v>
      </c>
    </row>
    <row r="59" spans="1:12">
      <c r="A59" s="175" t="s">
        <v>60</v>
      </c>
      <c r="B59" s="175"/>
      <c r="C59" s="175"/>
      <c r="D59" s="184">
        <f>SUM(D60:D63)</f>
        <v>168789.59</v>
      </c>
      <c r="E59" s="184">
        <f t="shared" ref="E59:H59" si="17">SUM(E60:E63)</f>
        <v>168219.652</v>
      </c>
      <c r="F59" s="184">
        <f t="shared" si="17"/>
        <v>38219.050000000003</v>
      </c>
      <c r="G59" s="184">
        <f t="shared" si="17"/>
        <v>38219.050000000003</v>
      </c>
      <c r="H59" s="184">
        <f t="shared" si="17"/>
        <v>130570.54000000001</v>
      </c>
      <c r="I59" s="184"/>
    </row>
    <row r="60" spans="1:12">
      <c r="A60" s="8" t="s">
        <v>61</v>
      </c>
      <c r="B60" s="175"/>
      <c r="C60" s="8" t="s">
        <v>66</v>
      </c>
      <c r="D60" s="177">
        <v>154991.5</v>
      </c>
      <c r="E60" s="178">
        <v>31415</v>
      </c>
      <c r="F60" s="177">
        <v>31414.400000000001</v>
      </c>
      <c r="G60" s="177">
        <v>31414.400000000001</v>
      </c>
      <c r="H60" s="177">
        <f t="shared" si="3"/>
        <v>123577.1</v>
      </c>
      <c r="I60" s="179" t="s">
        <v>93</v>
      </c>
    </row>
    <row r="61" spans="1:12">
      <c r="A61" s="188" t="s">
        <v>62</v>
      </c>
      <c r="B61" s="175"/>
      <c r="C61" s="8" t="s">
        <v>67</v>
      </c>
      <c r="D61" s="177">
        <v>2460.6</v>
      </c>
      <c r="E61" s="178">
        <v>541</v>
      </c>
      <c r="F61" s="177">
        <v>541</v>
      </c>
      <c r="G61" s="177">
        <v>541</v>
      </c>
      <c r="H61" s="177">
        <f t="shared" si="3"/>
        <v>1919.6</v>
      </c>
      <c r="I61" s="179" t="s">
        <v>93</v>
      </c>
    </row>
    <row r="62" spans="1:12">
      <c r="A62" s="188" t="s">
        <v>63</v>
      </c>
      <c r="B62" s="175"/>
      <c r="C62" s="8" t="s">
        <v>68</v>
      </c>
      <c r="D62" s="177"/>
      <c r="E62" s="178">
        <v>130000</v>
      </c>
      <c r="F62" s="177"/>
      <c r="G62" s="177"/>
      <c r="H62" s="177">
        <f t="shared" si="3"/>
        <v>0</v>
      </c>
      <c r="I62" s="179" t="s">
        <v>94</v>
      </c>
    </row>
    <row r="63" spans="1:12">
      <c r="A63" s="188" t="s">
        <v>64</v>
      </c>
      <c r="B63" s="175"/>
      <c r="C63" s="8" t="s">
        <v>69</v>
      </c>
      <c r="D63" s="177">
        <v>11337.49</v>
      </c>
      <c r="E63" s="178">
        <v>6263.652</v>
      </c>
      <c r="F63" s="177">
        <v>6263.65</v>
      </c>
      <c r="G63" s="177">
        <v>6263.65</v>
      </c>
      <c r="H63" s="177">
        <f t="shared" si="3"/>
        <v>5073.84</v>
      </c>
      <c r="I63" s="179" t="s">
        <v>95</v>
      </c>
    </row>
    <row r="64" spans="1:12">
      <c r="A64" s="172" t="s">
        <v>55</v>
      </c>
      <c r="B64" s="175"/>
      <c r="C64" s="175"/>
      <c r="D64" s="183">
        <f>D54+D56+D59</f>
        <v>655045.94999999995</v>
      </c>
      <c r="E64" s="183">
        <f t="shared" ref="E64:H64" si="18">E54+E56+E59</f>
        <v>352138.152</v>
      </c>
      <c r="F64" s="183">
        <f t="shared" si="18"/>
        <v>136753.71000000002</v>
      </c>
      <c r="G64" s="183">
        <f t="shared" si="18"/>
        <v>400192.61</v>
      </c>
      <c r="H64" s="183">
        <f t="shared" si="18"/>
        <v>254404.34</v>
      </c>
      <c r="I64" s="177"/>
      <c r="L64" s="4"/>
    </row>
    <row r="65" spans="1:12">
      <c r="L65" s="4"/>
    </row>
    <row r="66" spans="1:12">
      <c r="D66" s="189"/>
      <c r="E66" s="190"/>
      <c r="F66" s="191"/>
      <c r="L66" s="4"/>
    </row>
    <row r="67" spans="1:12">
      <c r="A67" s="192"/>
      <c r="D67" s="189"/>
      <c r="E67" s="193"/>
      <c r="F67" s="193"/>
    </row>
    <row r="68" spans="1:12">
      <c r="A68" s="194"/>
      <c r="D68" s="168"/>
      <c r="E68" s="168"/>
    </row>
    <row r="69" spans="1:12">
      <c r="E69" s="191"/>
      <c r="F69" s="195"/>
    </row>
    <row r="70" spans="1:12">
      <c r="F70" s="195"/>
    </row>
    <row r="71" spans="1:12">
      <c r="B71" s="168" t="s">
        <v>56</v>
      </c>
      <c r="C71" s="168"/>
      <c r="F71" s="195"/>
    </row>
    <row r="72" spans="1:12">
      <c r="B72" s="168" t="s">
        <v>57</v>
      </c>
      <c r="C72" s="168"/>
    </row>
  </sheetData>
  <mergeCells count="2">
    <mergeCell ref="A7:E7"/>
    <mergeCell ref="A9:E9"/>
  </mergeCells>
  <pageMargins left="0.7" right="0.7" top="0.75" bottom="0.75" header="0.3" footer="0.3"/>
  <pageSetup orientation="portrait" verticalDpi="0" r:id="rId1"/>
  <legacyDrawing r:id="rId2"/>
  <oleObjects>
    <oleObject progId="PBrush" shapeId="1025" r:id="rId3"/>
    <oleObject progId="PBrush" shapeId="1026" r:id="rId4"/>
    <oleObject progId="PBrush" shapeId="1027" r:id="rId5"/>
    <oleObject progId="PBrush" shapeId="102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71"/>
  <sheetViews>
    <sheetView tabSelected="1" workbookViewId="0">
      <pane ySplit="11" topLeftCell="A45" activePane="bottomLeft" state="frozen"/>
      <selection pane="bottomLeft" activeCell="E71" sqref="E71"/>
    </sheetView>
  </sheetViews>
  <sheetFormatPr defaultRowHeight="15"/>
  <cols>
    <col min="1" max="1" width="4.42578125" style="98" customWidth="1"/>
    <col min="2" max="2" width="48.140625" style="11" customWidth="1"/>
    <col min="3" max="4" width="8" style="11" customWidth="1"/>
    <col min="5" max="5" width="10" style="11" customWidth="1"/>
    <col min="6" max="6" width="10.28515625" style="11" customWidth="1"/>
    <col min="7" max="7" width="7.42578125" style="43" customWidth="1"/>
    <col min="8" max="8" width="9.5703125" style="43" customWidth="1"/>
    <col min="9" max="9" width="9.28515625" style="43" customWidth="1"/>
    <col min="10" max="10" width="10.42578125" style="43" customWidth="1"/>
    <col min="11" max="11" width="7.85546875" style="43" customWidth="1"/>
    <col min="12" max="12" width="7.42578125" style="43" customWidth="1"/>
    <col min="13" max="13" width="26.28515625" style="49" customWidth="1"/>
  </cols>
  <sheetData>
    <row r="1" spans="1:13" s="16" customFormat="1">
      <c r="A1" s="98"/>
      <c r="B1" s="98"/>
      <c r="C1" s="98"/>
      <c r="D1" s="98"/>
      <c r="E1" s="98"/>
      <c r="F1" s="98"/>
      <c r="G1" s="103"/>
      <c r="H1" s="103"/>
      <c r="I1" s="103"/>
      <c r="J1" s="103"/>
      <c r="K1" s="103"/>
      <c r="L1" s="103"/>
      <c r="M1" s="104"/>
    </row>
    <row r="2" spans="1:13" s="16" customFormat="1" ht="21.75" customHeight="1">
      <c r="A2" s="98"/>
      <c r="B2" s="98"/>
      <c r="C2" s="98"/>
      <c r="D2" s="98"/>
      <c r="E2" s="98"/>
      <c r="F2" s="98"/>
      <c r="G2" s="103"/>
      <c r="H2" s="103"/>
      <c r="I2" s="103"/>
      <c r="J2" s="103"/>
      <c r="K2" s="103"/>
      <c r="L2" s="103"/>
      <c r="M2" s="104"/>
    </row>
    <row r="3" spans="1:13" s="16" customFormat="1" ht="15.75" thickBot="1">
      <c r="A3" s="151"/>
      <c r="B3" s="152" t="s">
        <v>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s="16" customFormat="1" ht="10.5" customHeight="1">
      <c r="A4" s="98"/>
      <c r="B4" s="98"/>
      <c r="C4" s="98"/>
      <c r="D4" s="98"/>
      <c r="E4" s="98"/>
      <c r="F4" s="98"/>
      <c r="G4" s="103"/>
      <c r="H4" s="103"/>
      <c r="I4" s="103"/>
      <c r="J4" s="103"/>
      <c r="K4" s="103"/>
      <c r="L4" s="103"/>
      <c r="M4" s="104"/>
    </row>
    <row r="5" spans="1:13" s="16" customFormat="1" ht="12.75" customHeight="1">
      <c r="A5" s="98"/>
      <c r="B5" s="99" t="s">
        <v>0</v>
      </c>
      <c r="C5" s="100"/>
      <c r="D5" s="101"/>
      <c r="E5" s="101"/>
      <c r="F5" s="100"/>
      <c r="G5" s="102"/>
      <c r="H5" s="103"/>
      <c r="I5" s="103"/>
      <c r="J5" s="103"/>
      <c r="K5" s="103"/>
      <c r="L5" s="103"/>
      <c r="M5" s="104"/>
    </row>
    <row r="6" spans="1:13" s="16" customFormat="1" ht="3" customHeight="1">
      <c r="A6" s="98"/>
      <c r="B6" s="105"/>
      <c r="C6" s="106"/>
      <c r="D6" s="107"/>
      <c r="E6" s="107"/>
      <c r="F6" s="106"/>
      <c r="G6" s="106"/>
      <c r="H6" s="103"/>
      <c r="I6" s="103"/>
      <c r="J6" s="103"/>
      <c r="K6" s="103"/>
      <c r="L6" s="103"/>
      <c r="M6" s="104"/>
    </row>
    <row r="7" spans="1:13" s="16" customFormat="1" ht="17.25" customHeight="1">
      <c r="A7" s="98"/>
      <c r="B7" s="108" t="s">
        <v>1</v>
      </c>
      <c r="C7" s="109"/>
      <c r="D7" s="110"/>
      <c r="E7" s="110"/>
      <c r="F7" s="109"/>
      <c r="G7" s="106"/>
      <c r="H7" s="103"/>
      <c r="I7" s="103"/>
      <c r="J7" s="103"/>
      <c r="K7" s="103"/>
      <c r="L7" s="103"/>
      <c r="M7" s="104"/>
    </row>
    <row r="8" spans="1:13" ht="3.75" customHeight="1">
      <c r="B8" s="98"/>
      <c r="C8" s="98"/>
      <c r="D8" s="98"/>
      <c r="E8" s="98"/>
      <c r="F8" s="98"/>
      <c r="G8" s="103"/>
      <c r="H8" s="103"/>
      <c r="I8" s="103"/>
      <c r="J8" s="103"/>
      <c r="K8" s="103"/>
      <c r="L8" s="103"/>
      <c r="M8" s="104"/>
    </row>
    <row r="9" spans="1:13">
      <c r="B9" s="153" t="s">
        <v>4</v>
      </c>
      <c r="C9" s="153"/>
      <c r="D9" s="153"/>
      <c r="E9" s="153"/>
      <c r="F9" s="153"/>
      <c r="G9" s="111"/>
      <c r="H9" s="103"/>
      <c r="I9" s="103"/>
      <c r="J9" s="112" t="s">
        <v>5</v>
      </c>
      <c r="K9" s="103"/>
      <c r="L9" s="103"/>
      <c r="M9" s="104"/>
    </row>
    <row r="10" spans="1:13" ht="3" customHeight="1" thickBot="1">
      <c r="B10" s="98"/>
      <c r="C10" s="98"/>
      <c r="D10" s="98"/>
      <c r="E10" s="98"/>
      <c r="F10" s="98"/>
      <c r="G10" s="103"/>
      <c r="H10" s="103"/>
      <c r="I10" s="103"/>
      <c r="J10" s="112"/>
      <c r="K10" s="103"/>
      <c r="L10" s="103"/>
      <c r="M10" s="104"/>
    </row>
    <row r="11" spans="1:13" ht="42.75" thickBot="1">
      <c r="B11" s="94" t="s">
        <v>6</v>
      </c>
      <c r="C11" s="95" t="s">
        <v>7</v>
      </c>
      <c r="D11" s="95" t="s">
        <v>8</v>
      </c>
      <c r="E11" s="95" t="s">
        <v>9</v>
      </c>
      <c r="F11" s="95" t="s">
        <v>10</v>
      </c>
      <c r="G11" s="96" t="s">
        <v>72</v>
      </c>
      <c r="H11" s="97" t="s">
        <v>11</v>
      </c>
      <c r="I11" s="97" t="s">
        <v>12</v>
      </c>
      <c r="J11" s="97" t="s">
        <v>13</v>
      </c>
      <c r="K11" s="96" t="s">
        <v>72</v>
      </c>
      <c r="L11" s="136" t="s">
        <v>73</v>
      </c>
      <c r="M11" s="142" t="s">
        <v>84</v>
      </c>
    </row>
    <row r="12" spans="1:13" s="18" customFormat="1" ht="15" customHeight="1">
      <c r="A12" s="17"/>
      <c r="B12" s="88" t="s">
        <v>77</v>
      </c>
      <c r="C12" s="89"/>
      <c r="D12" s="89"/>
      <c r="E12" s="90">
        <f>SUM(E13:E14)</f>
        <v>21744</v>
      </c>
      <c r="F12" s="90">
        <f>SUM(F13:F14)</f>
        <v>6728</v>
      </c>
      <c r="G12" s="91">
        <f t="shared" ref="G12:G51" si="0">F12/$F$54</f>
        <v>3.8518185481333705E-2</v>
      </c>
      <c r="H12" s="92">
        <f t="shared" ref="H12:I12" si="1">SUM(H13:H14)</f>
        <v>186</v>
      </c>
      <c r="I12" s="92">
        <f t="shared" si="1"/>
        <v>16516</v>
      </c>
      <c r="J12" s="92">
        <f t="shared" ref="J12:J13" si="2">E12-I12</f>
        <v>5228</v>
      </c>
      <c r="K12" s="93">
        <f t="shared" ref="K12:K51" si="3">H12/$H$54</f>
        <v>2.0831606699265519E-3</v>
      </c>
      <c r="L12" s="137">
        <f>H12/F12</f>
        <v>2.7645659928656363E-2</v>
      </c>
      <c r="M12" s="120"/>
    </row>
    <row r="13" spans="1:13" s="18" customFormat="1" ht="15" customHeight="1">
      <c r="A13" s="17"/>
      <c r="B13" s="19" t="s">
        <v>15</v>
      </c>
      <c r="C13" s="76">
        <v>2102001</v>
      </c>
      <c r="D13" s="76">
        <v>1020022</v>
      </c>
      <c r="E13" s="20">
        <v>186</v>
      </c>
      <c r="F13" s="21">
        <v>1500</v>
      </c>
      <c r="G13" s="51">
        <f t="shared" si="0"/>
        <v>8.5875859426279063E-3</v>
      </c>
      <c r="H13" s="52">
        <v>186</v>
      </c>
      <c r="I13" s="52">
        <v>186</v>
      </c>
      <c r="J13" s="52">
        <f t="shared" si="2"/>
        <v>0</v>
      </c>
      <c r="K13" s="45">
        <f t="shared" si="3"/>
        <v>2.0831606699265519E-3</v>
      </c>
      <c r="L13" s="138">
        <f t="shared" ref="L13:L54" si="4">H13/F13</f>
        <v>0.124</v>
      </c>
      <c r="M13" s="73" t="s">
        <v>85</v>
      </c>
    </row>
    <row r="14" spans="1:13" s="18" customFormat="1" ht="15" customHeight="1">
      <c r="A14" s="17"/>
      <c r="B14" s="23" t="s">
        <v>16</v>
      </c>
      <c r="C14" s="77">
        <v>2102001</v>
      </c>
      <c r="D14" s="77">
        <v>1020132</v>
      </c>
      <c r="E14" s="20">
        <v>21558</v>
      </c>
      <c r="F14" s="24">
        <v>5228</v>
      </c>
      <c r="G14" s="53">
        <f t="shared" si="0"/>
        <v>2.9930599538705797E-2</v>
      </c>
      <c r="H14" s="52">
        <v>0</v>
      </c>
      <c r="I14" s="25">
        <v>16330</v>
      </c>
      <c r="J14" s="52">
        <f>E14-I14</f>
        <v>5228</v>
      </c>
      <c r="K14" s="45">
        <f t="shared" si="3"/>
        <v>0</v>
      </c>
      <c r="L14" s="138">
        <f t="shared" si="4"/>
        <v>0</v>
      </c>
      <c r="M14" s="143" t="s">
        <v>86</v>
      </c>
    </row>
    <row r="15" spans="1:13" s="18" customFormat="1" ht="15" customHeight="1">
      <c r="A15" s="17"/>
      <c r="B15" s="26" t="s">
        <v>17</v>
      </c>
      <c r="C15" s="78"/>
      <c r="D15" s="78"/>
      <c r="E15" s="27">
        <f>SUM(E16)</f>
        <v>7321</v>
      </c>
      <c r="F15" s="27">
        <f>SUM(F16)</f>
        <v>8413</v>
      </c>
      <c r="G15" s="54">
        <f t="shared" si="0"/>
        <v>4.8164907023552382E-2</v>
      </c>
      <c r="H15" s="55">
        <f t="shared" ref="H15:I15" si="5">SUM(H16)</f>
        <v>7320.5</v>
      </c>
      <c r="I15" s="55">
        <f t="shared" si="5"/>
        <v>7320.5</v>
      </c>
      <c r="J15" s="55">
        <f t="shared" ref="J15:J63" si="6">E15-I15</f>
        <v>0.5</v>
      </c>
      <c r="K15" s="44">
        <f t="shared" si="3"/>
        <v>8.1988052065577008E-2</v>
      </c>
      <c r="L15" s="139">
        <f t="shared" si="4"/>
        <v>0.87014144775941993</v>
      </c>
      <c r="M15" s="74"/>
    </row>
    <row r="16" spans="1:13" s="18" customFormat="1" ht="15" customHeight="1">
      <c r="A16" s="17"/>
      <c r="B16" s="19" t="s">
        <v>18</v>
      </c>
      <c r="C16" s="76">
        <v>2102001</v>
      </c>
      <c r="D16" s="76">
        <v>1020034</v>
      </c>
      <c r="E16" s="20">
        <v>7321</v>
      </c>
      <c r="F16" s="24">
        <v>8413</v>
      </c>
      <c r="G16" s="53">
        <f t="shared" si="0"/>
        <v>4.8164907023552382E-2</v>
      </c>
      <c r="H16" s="52">
        <f>1634+3364+2322.5</f>
        <v>7320.5</v>
      </c>
      <c r="I16" s="52">
        <f>1634+3364+2322.5</f>
        <v>7320.5</v>
      </c>
      <c r="J16" s="52">
        <f t="shared" si="6"/>
        <v>0.5</v>
      </c>
      <c r="K16" s="45">
        <f t="shared" si="3"/>
        <v>8.1988052065577008E-2</v>
      </c>
      <c r="L16" s="138">
        <f t="shared" si="4"/>
        <v>0.87014144775941993</v>
      </c>
      <c r="M16" s="73" t="s">
        <v>87</v>
      </c>
    </row>
    <row r="17" spans="1:13" s="18" customFormat="1" ht="15" customHeight="1">
      <c r="A17" s="17"/>
      <c r="B17" s="28" t="s">
        <v>19</v>
      </c>
      <c r="C17" s="79"/>
      <c r="D17" s="79"/>
      <c r="E17" s="27">
        <f>SUM(E18)</f>
        <v>1696</v>
      </c>
      <c r="F17" s="27">
        <f>SUM(F18)</f>
        <v>1696</v>
      </c>
      <c r="G17" s="54">
        <f t="shared" si="0"/>
        <v>9.7096971724646205E-3</v>
      </c>
      <c r="H17" s="55">
        <f t="shared" ref="H17:I17" si="7">SUM(H18)</f>
        <v>1696</v>
      </c>
      <c r="I17" s="55">
        <f t="shared" si="7"/>
        <v>1696</v>
      </c>
      <c r="J17" s="55">
        <f t="shared" si="6"/>
        <v>0</v>
      </c>
      <c r="K17" s="44">
        <f t="shared" si="3"/>
        <v>1.8994841377394794E-2</v>
      </c>
      <c r="L17" s="139">
        <f t="shared" si="4"/>
        <v>1</v>
      </c>
      <c r="M17" s="74"/>
    </row>
    <row r="18" spans="1:13" s="18" customFormat="1" ht="15" customHeight="1">
      <c r="A18" s="17"/>
      <c r="B18" s="29" t="s">
        <v>20</v>
      </c>
      <c r="C18" s="80">
        <v>2102001</v>
      </c>
      <c r="D18" s="81">
        <v>1020159</v>
      </c>
      <c r="E18" s="20">
        <v>1696</v>
      </c>
      <c r="F18" s="24">
        <v>1696</v>
      </c>
      <c r="G18" s="53">
        <f t="shared" si="0"/>
        <v>9.7096971724646205E-3</v>
      </c>
      <c r="H18" s="52">
        <v>1696</v>
      </c>
      <c r="I18" s="52">
        <v>1696</v>
      </c>
      <c r="J18" s="52">
        <f t="shared" si="6"/>
        <v>0</v>
      </c>
      <c r="K18" s="45">
        <f t="shared" si="3"/>
        <v>1.8994841377394794E-2</v>
      </c>
      <c r="L18" s="138">
        <f t="shared" si="4"/>
        <v>1</v>
      </c>
      <c r="M18" s="73" t="s">
        <v>87</v>
      </c>
    </row>
    <row r="19" spans="1:13" s="18" customFormat="1" ht="15" customHeight="1">
      <c r="A19" s="17"/>
      <c r="B19" s="30" t="s">
        <v>21</v>
      </c>
      <c r="C19" s="82"/>
      <c r="D19" s="82"/>
      <c r="E19" s="27">
        <f>SUM(E20:E22)</f>
        <v>9832</v>
      </c>
      <c r="F19" s="27">
        <f>SUM(F20:F22)</f>
        <v>7570</v>
      </c>
      <c r="G19" s="54">
        <f t="shared" si="0"/>
        <v>4.3338683723795499E-2</v>
      </c>
      <c r="H19" s="55">
        <f t="shared" ref="H19:I19" si="8">SUM(H20:H22)</f>
        <v>4870</v>
      </c>
      <c r="I19" s="55">
        <f t="shared" si="8"/>
        <v>4870</v>
      </c>
      <c r="J19" s="55">
        <f t="shared" si="6"/>
        <v>4962</v>
      </c>
      <c r="K19" s="44">
        <f t="shared" si="3"/>
        <v>5.4542970228722086E-2</v>
      </c>
      <c r="L19" s="139">
        <f t="shared" si="4"/>
        <v>0.64332892998678992</v>
      </c>
      <c r="M19" s="74"/>
    </row>
    <row r="20" spans="1:13" s="18" customFormat="1" ht="15" customHeight="1">
      <c r="A20" s="17"/>
      <c r="B20" s="29" t="s">
        <v>22</v>
      </c>
      <c r="C20" s="80">
        <v>2102001</v>
      </c>
      <c r="D20" s="81">
        <v>1020146</v>
      </c>
      <c r="E20" s="20">
        <v>4962</v>
      </c>
      <c r="F20" s="24">
        <v>2500</v>
      </c>
      <c r="G20" s="53">
        <f t="shared" si="0"/>
        <v>1.4312643237713177E-2</v>
      </c>
      <c r="H20" s="52">
        <v>0</v>
      </c>
      <c r="I20" s="52"/>
      <c r="J20" s="52">
        <f t="shared" si="6"/>
        <v>4962</v>
      </c>
      <c r="K20" s="45">
        <f t="shared" si="3"/>
        <v>0</v>
      </c>
      <c r="L20" s="138">
        <f t="shared" si="4"/>
        <v>0</v>
      </c>
      <c r="M20" s="73" t="s">
        <v>88</v>
      </c>
    </row>
    <row r="21" spans="1:13" s="18" customFormat="1" ht="15" customHeight="1">
      <c r="A21" s="17"/>
      <c r="B21" s="29" t="s">
        <v>23</v>
      </c>
      <c r="C21" s="80">
        <v>2102022</v>
      </c>
      <c r="D21" s="81">
        <v>1020114</v>
      </c>
      <c r="E21" s="31">
        <v>70</v>
      </c>
      <c r="F21" s="24">
        <v>70</v>
      </c>
      <c r="G21" s="53">
        <f t="shared" si="0"/>
        <v>4.0075401065596896E-4</v>
      </c>
      <c r="H21" s="52">
        <v>70</v>
      </c>
      <c r="I21" s="52">
        <v>70</v>
      </c>
      <c r="J21" s="52">
        <f t="shared" si="6"/>
        <v>0</v>
      </c>
      <c r="K21" s="45">
        <f t="shared" si="3"/>
        <v>7.8398519835945501E-4</v>
      </c>
      <c r="L21" s="138">
        <f t="shared" si="4"/>
        <v>1</v>
      </c>
      <c r="M21" s="73" t="s">
        <v>87</v>
      </c>
    </row>
    <row r="22" spans="1:13" s="18" customFormat="1" ht="15" customHeight="1">
      <c r="A22" s="17"/>
      <c r="B22" s="19" t="s">
        <v>24</v>
      </c>
      <c r="C22" s="80">
        <v>2102022</v>
      </c>
      <c r="D22" s="83">
        <v>1020122</v>
      </c>
      <c r="E22" s="31">
        <v>4800</v>
      </c>
      <c r="F22" s="21">
        <v>5000</v>
      </c>
      <c r="G22" s="51">
        <f t="shared" si="0"/>
        <v>2.8625286475426354E-2</v>
      </c>
      <c r="H22" s="52">
        <v>4800</v>
      </c>
      <c r="I22" s="52">
        <v>4800</v>
      </c>
      <c r="J22" s="52">
        <f t="shared" si="6"/>
        <v>0</v>
      </c>
      <c r="K22" s="45">
        <f t="shared" si="3"/>
        <v>5.3758985030362631E-2</v>
      </c>
      <c r="L22" s="138">
        <f t="shared" si="4"/>
        <v>0.96</v>
      </c>
      <c r="M22" s="73" t="s">
        <v>87</v>
      </c>
    </row>
    <row r="23" spans="1:13" s="18" customFormat="1" ht="15" customHeight="1">
      <c r="A23" s="17"/>
      <c r="B23" s="28" t="s">
        <v>25</v>
      </c>
      <c r="C23" s="79"/>
      <c r="D23" s="79"/>
      <c r="E23" s="32">
        <f>SUM(E24)</f>
        <v>10320</v>
      </c>
      <c r="F23" s="32">
        <f>SUM(F24)</f>
        <v>14381</v>
      </c>
      <c r="G23" s="56">
        <f t="shared" si="0"/>
        <v>8.2332048960621282E-2</v>
      </c>
      <c r="H23" s="57">
        <f t="shared" ref="H23:I23" si="9">SUM(H24)</f>
        <v>10320</v>
      </c>
      <c r="I23" s="57">
        <f t="shared" si="9"/>
        <v>10320</v>
      </c>
      <c r="J23" s="57">
        <f t="shared" si="6"/>
        <v>0</v>
      </c>
      <c r="K23" s="44">
        <f t="shared" si="3"/>
        <v>0.11558181781527965</v>
      </c>
      <c r="L23" s="139">
        <f t="shared" si="4"/>
        <v>0.71761351783603367</v>
      </c>
      <c r="M23" s="74"/>
    </row>
    <row r="24" spans="1:13" s="18" customFormat="1" ht="15" customHeight="1">
      <c r="A24" s="17"/>
      <c r="B24" s="23" t="s">
        <v>26</v>
      </c>
      <c r="C24" s="77">
        <v>2102001</v>
      </c>
      <c r="D24" s="77">
        <v>1020107</v>
      </c>
      <c r="E24" s="20">
        <v>10320</v>
      </c>
      <c r="F24" s="24">
        <v>14381</v>
      </c>
      <c r="G24" s="53">
        <f t="shared" si="0"/>
        <v>8.2332048960621282E-2</v>
      </c>
      <c r="H24" s="52">
        <f>660+8400+30+30+1200</f>
        <v>10320</v>
      </c>
      <c r="I24" s="52">
        <f>660+8400+30+30+1200</f>
        <v>10320</v>
      </c>
      <c r="J24" s="52">
        <f t="shared" si="6"/>
        <v>0</v>
      </c>
      <c r="K24" s="45">
        <f t="shared" si="3"/>
        <v>0.11558181781527965</v>
      </c>
      <c r="L24" s="138">
        <f t="shared" si="4"/>
        <v>0.71761351783603367</v>
      </c>
      <c r="M24" s="73" t="s">
        <v>85</v>
      </c>
    </row>
    <row r="25" spans="1:13" s="18" customFormat="1" ht="15" customHeight="1">
      <c r="A25" s="17"/>
      <c r="B25" s="28" t="s">
        <v>27</v>
      </c>
      <c r="C25" s="79"/>
      <c r="D25" s="79"/>
      <c r="E25" s="27">
        <f>SUM(E26:E35)</f>
        <v>262175</v>
      </c>
      <c r="F25" s="27">
        <f>SUM(F26:F35)</f>
        <v>78254</v>
      </c>
      <c r="G25" s="54">
        <f t="shared" si="0"/>
        <v>0.4480086335696028</v>
      </c>
      <c r="H25" s="55">
        <f t="shared" ref="H25:I25" si="10">SUM(H26:H35)</f>
        <v>27766.6</v>
      </c>
      <c r="I25" s="55">
        <f t="shared" si="10"/>
        <v>201053.6</v>
      </c>
      <c r="J25" s="55">
        <f t="shared" si="6"/>
        <v>61121.399999999994</v>
      </c>
      <c r="K25" s="44">
        <f t="shared" si="3"/>
        <v>0.31098004869668061</v>
      </c>
      <c r="L25" s="139">
        <f t="shared" si="4"/>
        <v>0.3548265903340404</v>
      </c>
      <c r="M25" s="73"/>
    </row>
    <row r="26" spans="1:13" s="18" customFormat="1" ht="15" customHeight="1">
      <c r="A26" s="17"/>
      <c r="B26" s="23" t="s">
        <v>28</v>
      </c>
      <c r="C26" s="77">
        <v>2102001</v>
      </c>
      <c r="D26" s="77">
        <v>1020033</v>
      </c>
      <c r="E26" s="20">
        <v>143</v>
      </c>
      <c r="F26" s="24">
        <v>1934</v>
      </c>
      <c r="G26" s="53">
        <f t="shared" si="0"/>
        <v>1.1072260808694914E-2</v>
      </c>
      <c r="H26" s="52">
        <f>61+82</f>
        <v>143</v>
      </c>
      <c r="I26" s="52">
        <f>61+82</f>
        <v>143</v>
      </c>
      <c r="J26" s="52">
        <f t="shared" si="6"/>
        <v>0</v>
      </c>
      <c r="K26" s="45">
        <f t="shared" si="3"/>
        <v>1.6015697623628867E-3</v>
      </c>
      <c r="L26" s="138">
        <f t="shared" si="4"/>
        <v>7.3940020682523269E-2</v>
      </c>
      <c r="M26" s="73" t="s">
        <v>85</v>
      </c>
    </row>
    <row r="27" spans="1:13" s="18" customFormat="1" ht="15" customHeight="1">
      <c r="A27" s="17"/>
      <c r="B27" s="19" t="s">
        <v>29</v>
      </c>
      <c r="C27" s="77">
        <v>2102001</v>
      </c>
      <c r="D27" s="83">
        <v>1020136</v>
      </c>
      <c r="E27" s="20">
        <v>1819</v>
      </c>
      <c r="F27" s="24">
        <f>28020-960</f>
        <v>27060</v>
      </c>
      <c r="G27" s="53">
        <f t="shared" si="0"/>
        <v>0.15492005040500742</v>
      </c>
      <c r="H27" s="52">
        <v>1819</v>
      </c>
      <c r="I27" s="52">
        <v>1819</v>
      </c>
      <c r="J27" s="52">
        <f t="shared" si="6"/>
        <v>0</v>
      </c>
      <c r="K27" s="45">
        <f t="shared" si="3"/>
        <v>2.0372415368797837E-2</v>
      </c>
      <c r="L27" s="138">
        <f t="shared" si="4"/>
        <v>6.7220990391722094E-2</v>
      </c>
      <c r="M27" s="73" t="s">
        <v>85</v>
      </c>
    </row>
    <row r="28" spans="1:13" s="18" customFormat="1" ht="15" customHeight="1">
      <c r="A28" s="17"/>
      <c r="B28" s="19" t="s">
        <v>30</v>
      </c>
      <c r="C28" s="76">
        <v>2102001</v>
      </c>
      <c r="D28" s="76">
        <v>1020022</v>
      </c>
      <c r="E28" s="31">
        <v>900</v>
      </c>
      <c r="F28" s="21">
        <v>960</v>
      </c>
      <c r="G28" s="51">
        <f t="shared" si="0"/>
        <v>5.4960550032818606E-3</v>
      </c>
      <c r="H28" s="52">
        <v>900</v>
      </c>
      <c r="I28" s="52">
        <v>900</v>
      </c>
      <c r="J28" s="52">
        <f t="shared" si="6"/>
        <v>0</v>
      </c>
      <c r="K28" s="45">
        <f t="shared" si="3"/>
        <v>1.0079809693192993E-2</v>
      </c>
      <c r="L28" s="138">
        <f t="shared" si="4"/>
        <v>0.9375</v>
      </c>
      <c r="M28" s="73" t="s">
        <v>87</v>
      </c>
    </row>
    <row r="29" spans="1:13" s="18" customFormat="1" ht="24" customHeight="1">
      <c r="A29" s="17"/>
      <c r="B29" s="23" t="s">
        <v>75</v>
      </c>
      <c r="C29" s="77">
        <v>2102001</v>
      </c>
      <c r="D29" s="77">
        <v>1020119</v>
      </c>
      <c r="E29" s="20">
        <v>59051</v>
      </c>
      <c r="F29" s="33">
        <v>485</v>
      </c>
      <c r="G29" s="58">
        <f t="shared" si="0"/>
        <v>2.7766527881163566E-3</v>
      </c>
      <c r="H29" s="52">
        <v>0</v>
      </c>
      <c r="I29" s="52">
        <v>58197</v>
      </c>
      <c r="J29" s="52">
        <f t="shared" si="6"/>
        <v>854</v>
      </c>
      <c r="K29" s="45">
        <f t="shared" si="3"/>
        <v>0</v>
      </c>
      <c r="L29" s="138">
        <f t="shared" si="4"/>
        <v>0</v>
      </c>
      <c r="M29" s="144" t="s">
        <v>86</v>
      </c>
    </row>
    <row r="30" spans="1:13" s="18" customFormat="1" ht="15" customHeight="1">
      <c r="A30" s="17"/>
      <c r="B30" s="29" t="s">
        <v>32</v>
      </c>
      <c r="C30" s="77">
        <v>2102001</v>
      </c>
      <c r="D30" s="80">
        <v>1020114</v>
      </c>
      <c r="E30" s="34">
        <v>9850</v>
      </c>
      <c r="F30" s="24">
        <v>653</v>
      </c>
      <c r="G30" s="53">
        <f t="shared" si="0"/>
        <v>3.7384624136906821E-3</v>
      </c>
      <c r="H30" s="52">
        <v>653</v>
      </c>
      <c r="I30" s="52">
        <v>9653</v>
      </c>
      <c r="J30" s="52">
        <f t="shared" si="6"/>
        <v>197</v>
      </c>
      <c r="K30" s="45">
        <f t="shared" si="3"/>
        <v>7.3134619218389162E-3</v>
      </c>
      <c r="L30" s="138">
        <f t="shared" si="4"/>
        <v>1</v>
      </c>
      <c r="M30" s="73" t="s">
        <v>87</v>
      </c>
    </row>
    <row r="31" spans="1:13" s="18" customFormat="1" ht="15" customHeight="1">
      <c r="A31" s="17"/>
      <c r="B31" s="23" t="s">
        <v>33</v>
      </c>
      <c r="C31" s="77">
        <v>2102001</v>
      </c>
      <c r="D31" s="77">
        <v>1020134</v>
      </c>
      <c r="E31" s="34">
        <v>44430</v>
      </c>
      <c r="F31" s="24">
        <v>13000</v>
      </c>
      <c r="G31" s="53">
        <f t="shared" si="0"/>
        <v>7.4425744836108518E-2</v>
      </c>
      <c r="H31" s="52">
        <v>0</v>
      </c>
      <c r="I31" s="52">
        <v>28300</v>
      </c>
      <c r="J31" s="52">
        <f t="shared" si="6"/>
        <v>16130</v>
      </c>
      <c r="K31" s="45">
        <f t="shared" si="3"/>
        <v>0</v>
      </c>
      <c r="L31" s="138">
        <f t="shared" si="4"/>
        <v>0</v>
      </c>
      <c r="M31" s="73" t="s">
        <v>89</v>
      </c>
    </row>
    <row r="32" spans="1:13" s="18" customFormat="1" ht="24.75" customHeight="1">
      <c r="A32" s="17"/>
      <c r="B32" s="23" t="s">
        <v>34</v>
      </c>
      <c r="C32" s="77">
        <v>2102001</v>
      </c>
      <c r="D32" s="77">
        <v>1020032</v>
      </c>
      <c r="E32" s="21">
        <v>76904</v>
      </c>
      <c r="F32" s="24">
        <v>17910</v>
      </c>
      <c r="G32" s="53">
        <f t="shared" si="0"/>
        <v>0.10253577615497721</v>
      </c>
      <c r="H32" s="59">
        <v>17000</v>
      </c>
      <c r="I32" s="59">
        <f>41084+17000</f>
        <v>58084</v>
      </c>
      <c r="J32" s="59">
        <f t="shared" si="6"/>
        <v>18820</v>
      </c>
      <c r="K32" s="45">
        <f t="shared" si="3"/>
        <v>0.19039640531586766</v>
      </c>
      <c r="L32" s="138">
        <f t="shared" si="4"/>
        <v>0.94919039642657732</v>
      </c>
      <c r="M32" s="73" t="s">
        <v>90</v>
      </c>
    </row>
    <row r="33" spans="1:13" s="18" customFormat="1" ht="32.25" customHeight="1">
      <c r="A33" s="17"/>
      <c r="B33" s="29" t="s">
        <v>35</v>
      </c>
      <c r="C33" s="77">
        <v>2102001</v>
      </c>
      <c r="D33" s="80">
        <v>1020135</v>
      </c>
      <c r="E33" s="21">
        <v>60669</v>
      </c>
      <c r="F33" s="24">
        <v>9000</v>
      </c>
      <c r="G33" s="53">
        <f t="shared" si="0"/>
        <v>5.1525515655767441E-2</v>
      </c>
      <c r="H33" s="59">
        <v>0</v>
      </c>
      <c r="I33" s="59">
        <v>36706</v>
      </c>
      <c r="J33" s="59">
        <f t="shared" si="6"/>
        <v>23963</v>
      </c>
      <c r="K33" s="46">
        <f t="shared" si="3"/>
        <v>0</v>
      </c>
      <c r="L33" s="138">
        <f t="shared" si="4"/>
        <v>0</v>
      </c>
      <c r="M33" s="143" t="s">
        <v>91</v>
      </c>
    </row>
    <row r="34" spans="1:13" s="18" customFormat="1" ht="15" customHeight="1">
      <c r="A34" s="17"/>
      <c r="B34" s="29" t="s">
        <v>74</v>
      </c>
      <c r="C34" s="77">
        <v>2102001</v>
      </c>
      <c r="D34" s="81">
        <v>1020161</v>
      </c>
      <c r="E34" s="34">
        <v>8157</v>
      </c>
      <c r="F34" s="24">
        <v>7000</v>
      </c>
      <c r="G34" s="53">
        <f t="shared" si="0"/>
        <v>4.00754010655969E-2</v>
      </c>
      <c r="H34" s="52">
        <f>2615+4384.6</f>
        <v>6999.6</v>
      </c>
      <c r="I34" s="52">
        <f>2615+4384.6</f>
        <v>6999.6</v>
      </c>
      <c r="J34" s="52">
        <f t="shared" si="6"/>
        <v>1157.3999999999996</v>
      </c>
      <c r="K34" s="45">
        <f t="shared" si="3"/>
        <v>7.8394039920526307E-2</v>
      </c>
      <c r="L34" s="138">
        <f t="shared" si="4"/>
        <v>0.99994285714285724</v>
      </c>
      <c r="M34" s="73" t="s">
        <v>92</v>
      </c>
    </row>
    <row r="35" spans="1:13" s="18" customFormat="1" ht="15" customHeight="1">
      <c r="A35" s="17"/>
      <c r="B35" s="23" t="s">
        <v>37</v>
      </c>
      <c r="C35" s="77">
        <v>2102004</v>
      </c>
      <c r="D35" s="77"/>
      <c r="E35" s="20">
        <v>252</v>
      </c>
      <c r="F35" s="24">
        <v>252</v>
      </c>
      <c r="G35" s="53">
        <f t="shared" si="0"/>
        <v>1.4427144383614883E-3</v>
      </c>
      <c r="H35" s="52">
        <v>252</v>
      </c>
      <c r="I35" s="52">
        <v>252</v>
      </c>
      <c r="J35" s="52">
        <f t="shared" si="6"/>
        <v>0</v>
      </c>
      <c r="K35" s="45">
        <f t="shared" si="3"/>
        <v>2.8223467140940381E-3</v>
      </c>
      <c r="L35" s="138">
        <f t="shared" si="4"/>
        <v>1</v>
      </c>
      <c r="M35" s="73" t="s">
        <v>87</v>
      </c>
    </row>
    <row r="36" spans="1:13" s="18" customFormat="1" ht="15" customHeight="1">
      <c r="A36" s="17"/>
      <c r="B36" s="26" t="s">
        <v>38</v>
      </c>
      <c r="C36" s="78"/>
      <c r="D36" s="78"/>
      <c r="E36" s="27">
        <f>SUM(E37:E38)</f>
        <v>38694</v>
      </c>
      <c r="F36" s="27">
        <f>SUM(F37:F38)</f>
        <v>12444</v>
      </c>
      <c r="G36" s="54">
        <f t="shared" si="0"/>
        <v>7.1242612980041115E-2</v>
      </c>
      <c r="H36" s="55">
        <f t="shared" ref="H36:I36" si="11">SUM(H37:H38)</f>
        <v>6999</v>
      </c>
      <c r="I36" s="55">
        <f t="shared" si="11"/>
        <v>8799</v>
      </c>
      <c r="J36" s="55">
        <f t="shared" si="6"/>
        <v>29895</v>
      </c>
      <c r="K36" s="44">
        <f t="shared" si="3"/>
        <v>7.8387320047397513E-2</v>
      </c>
      <c r="L36" s="139">
        <f t="shared" si="4"/>
        <v>0.56243972999035685</v>
      </c>
      <c r="M36" s="74"/>
    </row>
    <row r="37" spans="1:13" s="18" customFormat="1" ht="15" customHeight="1">
      <c r="A37" s="17"/>
      <c r="B37" s="29" t="s">
        <v>39</v>
      </c>
      <c r="C37" s="80">
        <v>2102001</v>
      </c>
      <c r="D37" s="81">
        <v>1020165</v>
      </c>
      <c r="E37" s="34">
        <v>17208</v>
      </c>
      <c r="F37" s="24">
        <v>9000</v>
      </c>
      <c r="G37" s="53">
        <f t="shared" si="0"/>
        <v>5.1525515655767441E-2</v>
      </c>
      <c r="H37" s="52">
        <v>3600</v>
      </c>
      <c r="I37" s="52">
        <f>1800+3600</f>
        <v>5400</v>
      </c>
      <c r="J37" s="52">
        <f t="shared" si="6"/>
        <v>11808</v>
      </c>
      <c r="K37" s="45">
        <f t="shared" si="3"/>
        <v>4.0319238772771972E-2</v>
      </c>
      <c r="L37" s="138">
        <f t="shared" si="4"/>
        <v>0.4</v>
      </c>
      <c r="M37" s="73" t="s">
        <v>85</v>
      </c>
    </row>
    <row r="38" spans="1:13" s="18" customFormat="1" ht="15" customHeight="1">
      <c r="A38" s="17"/>
      <c r="B38" s="19" t="s">
        <v>40</v>
      </c>
      <c r="C38" s="80">
        <v>2102001</v>
      </c>
      <c r="D38" s="83">
        <v>1020176</v>
      </c>
      <c r="E38" s="20">
        <v>21486</v>
      </c>
      <c r="F38" s="21">
        <v>3444</v>
      </c>
      <c r="G38" s="51">
        <f t="shared" si="0"/>
        <v>1.9717097324273673E-2</v>
      </c>
      <c r="H38" s="52">
        <v>3399</v>
      </c>
      <c r="I38" s="52">
        <v>3399</v>
      </c>
      <c r="J38" s="52">
        <f t="shared" si="6"/>
        <v>18087</v>
      </c>
      <c r="K38" s="45">
        <f t="shared" si="3"/>
        <v>3.8068081274625534E-2</v>
      </c>
      <c r="L38" s="138">
        <f t="shared" si="4"/>
        <v>0.98693379790940772</v>
      </c>
      <c r="M38" s="73" t="s">
        <v>89</v>
      </c>
    </row>
    <row r="39" spans="1:13" s="18" customFormat="1" ht="15" customHeight="1">
      <c r="A39" s="17"/>
      <c r="B39" s="30" t="s">
        <v>78</v>
      </c>
      <c r="C39" s="82"/>
      <c r="D39" s="82"/>
      <c r="E39" s="27">
        <f>SUM(E40)</f>
        <v>0</v>
      </c>
      <c r="F39" s="27">
        <f>SUM(F40)</f>
        <v>3365</v>
      </c>
      <c r="G39" s="54">
        <f t="shared" si="0"/>
        <v>1.9264817797961936E-2</v>
      </c>
      <c r="H39" s="55">
        <f t="shared" ref="H39:I39" si="12">SUM(H40)</f>
        <v>239.7</v>
      </c>
      <c r="I39" s="55">
        <f t="shared" si="12"/>
        <v>0</v>
      </c>
      <c r="J39" s="55">
        <f t="shared" si="6"/>
        <v>0</v>
      </c>
      <c r="K39" s="45">
        <f t="shared" si="3"/>
        <v>2.6845893149537339E-3</v>
      </c>
      <c r="L39" s="138">
        <f t="shared" si="4"/>
        <v>7.123328380386329E-2</v>
      </c>
      <c r="M39" s="73"/>
    </row>
    <row r="40" spans="1:13" s="18" customFormat="1" ht="15" customHeight="1">
      <c r="A40" s="17"/>
      <c r="B40" s="19" t="s">
        <v>42</v>
      </c>
      <c r="C40" s="76">
        <v>2102003</v>
      </c>
      <c r="D40" s="83"/>
      <c r="E40" s="20"/>
      <c r="F40" s="21">
        <v>3365</v>
      </c>
      <c r="G40" s="51">
        <f t="shared" si="0"/>
        <v>1.9264817797961936E-2</v>
      </c>
      <c r="H40" s="52">
        <v>239.7</v>
      </c>
      <c r="I40" s="52"/>
      <c r="J40" s="52">
        <f t="shared" si="6"/>
        <v>0</v>
      </c>
      <c r="K40" s="45">
        <f t="shared" si="3"/>
        <v>2.6845893149537339E-3</v>
      </c>
      <c r="L40" s="138">
        <f t="shared" si="4"/>
        <v>7.123328380386329E-2</v>
      </c>
      <c r="M40" s="73" t="s">
        <v>85</v>
      </c>
    </row>
    <row r="41" spans="1:13" s="18" customFormat="1" ht="15" customHeight="1">
      <c r="A41" s="17"/>
      <c r="B41" s="28" t="s">
        <v>79</v>
      </c>
      <c r="C41" s="79"/>
      <c r="D41" s="79"/>
      <c r="E41" s="32">
        <f>SUM(E42:E42)</f>
        <v>36991</v>
      </c>
      <c r="F41" s="32">
        <f>SUM(F42:F42)</f>
        <v>6000</v>
      </c>
      <c r="G41" s="56">
        <f t="shared" si="0"/>
        <v>3.4350343770511625E-2</v>
      </c>
      <c r="H41" s="57">
        <f t="shared" ref="H41:I41" si="13">SUM(H42:H42)</f>
        <v>0</v>
      </c>
      <c r="I41" s="57">
        <f t="shared" si="13"/>
        <v>29607</v>
      </c>
      <c r="J41" s="57">
        <f t="shared" si="6"/>
        <v>7384</v>
      </c>
      <c r="K41" s="44">
        <f t="shared" si="3"/>
        <v>0</v>
      </c>
      <c r="L41" s="139">
        <f t="shared" si="4"/>
        <v>0</v>
      </c>
      <c r="M41" s="74"/>
    </row>
    <row r="42" spans="1:13" s="18" customFormat="1" ht="15" customHeight="1">
      <c r="A42" s="17"/>
      <c r="B42" s="29" t="s">
        <v>44</v>
      </c>
      <c r="C42" s="80">
        <v>2102001</v>
      </c>
      <c r="D42" s="80">
        <v>1020123</v>
      </c>
      <c r="E42" s="20">
        <v>36991</v>
      </c>
      <c r="F42" s="24">
        <v>6000</v>
      </c>
      <c r="G42" s="53">
        <f t="shared" si="0"/>
        <v>3.4350343770511625E-2</v>
      </c>
      <c r="H42" s="52">
        <v>0</v>
      </c>
      <c r="I42" s="52">
        <v>29607</v>
      </c>
      <c r="J42" s="52">
        <f t="shared" si="6"/>
        <v>7384</v>
      </c>
      <c r="K42" s="45">
        <f t="shared" si="3"/>
        <v>0</v>
      </c>
      <c r="L42" s="138">
        <f t="shared" si="4"/>
        <v>0</v>
      </c>
      <c r="M42" s="73" t="s">
        <v>91</v>
      </c>
    </row>
    <row r="43" spans="1:13" s="18" customFormat="1" ht="15" customHeight="1">
      <c r="A43" s="17"/>
      <c r="B43" s="30" t="s">
        <v>80</v>
      </c>
      <c r="C43" s="82"/>
      <c r="D43" s="82"/>
      <c r="E43" s="27">
        <f>SUM(E44)</f>
        <v>11567</v>
      </c>
      <c r="F43" s="27">
        <f>SUM(F44)</f>
        <v>1512</v>
      </c>
      <c r="G43" s="54">
        <f t="shared" si="0"/>
        <v>8.6562866301689301E-3</v>
      </c>
      <c r="H43" s="55">
        <f t="shared" ref="H43:I43" si="14">SUM(H44)</f>
        <v>0</v>
      </c>
      <c r="I43" s="55">
        <f t="shared" si="14"/>
        <v>10055</v>
      </c>
      <c r="J43" s="55">
        <f t="shared" si="6"/>
        <v>1512</v>
      </c>
      <c r="K43" s="44">
        <f t="shared" si="3"/>
        <v>0</v>
      </c>
      <c r="L43" s="139">
        <f t="shared" si="4"/>
        <v>0</v>
      </c>
      <c r="M43" s="74"/>
    </row>
    <row r="44" spans="1:13" s="18" customFormat="1" ht="15" customHeight="1">
      <c r="A44" s="17"/>
      <c r="B44" s="29" t="s">
        <v>46</v>
      </c>
      <c r="C44" s="80">
        <v>2102001</v>
      </c>
      <c r="D44" s="80">
        <v>1020149</v>
      </c>
      <c r="E44" s="20">
        <v>11567</v>
      </c>
      <c r="F44" s="24">
        <v>1512</v>
      </c>
      <c r="G44" s="53">
        <f t="shared" si="0"/>
        <v>8.6562866301689301E-3</v>
      </c>
      <c r="H44" s="52">
        <v>0</v>
      </c>
      <c r="I44" s="52">
        <v>10055</v>
      </c>
      <c r="J44" s="52">
        <f t="shared" si="6"/>
        <v>1512</v>
      </c>
      <c r="K44" s="45">
        <f t="shared" si="3"/>
        <v>0</v>
      </c>
      <c r="L44" s="138">
        <f t="shared" si="4"/>
        <v>0</v>
      </c>
      <c r="M44" s="73" t="s">
        <v>92</v>
      </c>
    </row>
    <row r="45" spans="1:13" s="18" customFormat="1" ht="15" customHeight="1">
      <c r="A45" s="17"/>
      <c r="B45" s="30" t="s">
        <v>81</v>
      </c>
      <c r="C45" s="82"/>
      <c r="D45" s="82"/>
      <c r="E45" s="27">
        <f>SUM(E46)</f>
        <v>5898</v>
      </c>
      <c r="F45" s="27">
        <f>SUM(F46)</f>
        <v>2164</v>
      </c>
      <c r="G45" s="54">
        <f t="shared" si="0"/>
        <v>1.2389023986564527E-2</v>
      </c>
      <c r="H45" s="55">
        <f t="shared" ref="H45:J45" si="15">SUM(H46)</f>
        <v>0</v>
      </c>
      <c r="I45" s="55">
        <f t="shared" si="15"/>
        <v>3734</v>
      </c>
      <c r="J45" s="55">
        <f t="shared" si="15"/>
        <v>2164</v>
      </c>
      <c r="K45" s="44">
        <f t="shared" si="3"/>
        <v>0</v>
      </c>
      <c r="L45" s="139">
        <f t="shared" si="4"/>
        <v>0</v>
      </c>
      <c r="M45" s="74"/>
    </row>
    <row r="46" spans="1:13" s="18" customFormat="1" ht="15" customHeight="1">
      <c r="A46" s="17"/>
      <c r="B46" s="23" t="s">
        <v>48</v>
      </c>
      <c r="C46" s="77">
        <v>2102001</v>
      </c>
      <c r="D46" s="77">
        <v>1020140</v>
      </c>
      <c r="E46" s="20">
        <v>5898</v>
      </c>
      <c r="F46" s="24">
        <v>2164</v>
      </c>
      <c r="G46" s="53">
        <f t="shared" si="0"/>
        <v>1.2389023986564527E-2</v>
      </c>
      <c r="H46" s="52">
        <v>0</v>
      </c>
      <c r="I46" s="52">
        <v>3734</v>
      </c>
      <c r="J46" s="52">
        <f t="shared" si="6"/>
        <v>2164</v>
      </c>
      <c r="K46" s="45">
        <f t="shared" si="3"/>
        <v>0</v>
      </c>
      <c r="L46" s="138">
        <f t="shared" si="4"/>
        <v>0</v>
      </c>
      <c r="M46" s="73" t="s">
        <v>91</v>
      </c>
    </row>
    <row r="47" spans="1:13" s="18" customFormat="1" ht="15" customHeight="1">
      <c r="A47" s="17"/>
      <c r="B47" s="26" t="s">
        <v>82</v>
      </c>
      <c r="C47" s="78"/>
      <c r="D47" s="78"/>
      <c r="E47" s="27">
        <f>SUM(E48:E49)</f>
        <v>9161</v>
      </c>
      <c r="F47" s="27">
        <f>SUM(F48:F49)</f>
        <v>691</v>
      </c>
      <c r="G47" s="54">
        <f t="shared" si="0"/>
        <v>3.956014590903922E-3</v>
      </c>
      <c r="H47" s="55">
        <f t="shared" ref="H47:J47" si="16">SUM(H48:H49)</f>
        <v>0</v>
      </c>
      <c r="I47" s="55">
        <f t="shared" si="16"/>
        <v>7830</v>
      </c>
      <c r="J47" s="55">
        <f t="shared" si="16"/>
        <v>1331</v>
      </c>
      <c r="K47" s="44">
        <f t="shared" si="3"/>
        <v>0</v>
      </c>
      <c r="L47" s="139">
        <f t="shared" si="4"/>
        <v>0</v>
      </c>
      <c r="M47" s="74"/>
    </row>
    <row r="48" spans="1:13" s="18" customFormat="1" ht="15" customHeight="1">
      <c r="A48" s="17"/>
      <c r="B48" s="23" t="s">
        <v>50</v>
      </c>
      <c r="C48" s="77">
        <v>2102001</v>
      </c>
      <c r="D48" s="77">
        <v>1020128</v>
      </c>
      <c r="E48" s="20">
        <v>9161</v>
      </c>
      <c r="F48" s="24">
        <v>191</v>
      </c>
      <c r="G48" s="53">
        <f t="shared" si="0"/>
        <v>1.0934859433612868E-3</v>
      </c>
      <c r="H48" s="52">
        <v>0</v>
      </c>
      <c r="I48" s="52">
        <v>7830</v>
      </c>
      <c r="J48" s="52">
        <f t="shared" si="6"/>
        <v>1331</v>
      </c>
      <c r="K48" s="45">
        <f t="shared" si="3"/>
        <v>0</v>
      </c>
      <c r="L48" s="138">
        <f t="shared" si="4"/>
        <v>0</v>
      </c>
      <c r="M48" s="144" t="s">
        <v>86</v>
      </c>
    </row>
    <row r="49" spans="1:14" s="18" customFormat="1" ht="15" customHeight="1">
      <c r="A49" s="17"/>
      <c r="B49" s="19" t="s">
        <v>51</v>
      </c>
      <c r="C49" s="76">
        <v>2102006</v>
      </c>
      <c r="D49" s="76">
        <v>1020078</v>
      </c>
      <c r="E49" s="20"/>
      <c r="F49" s="21">
        <v>500</v>
      </c>
      <c r="G49" s="51">
        <f t="shared" si="0"/>
        <v>2.8625286475426354E-3</v>
      </c>
      <c r="H49" s="52">
        <v>0</v>
      </c>
      <c r="I49" s="52"/>
      <c r="J49" s="52">
        <f t="shared" si="6"/>
        <v>0</v>
      </c>
      <c r="K49" s="45">
        <f t="shared" si="3"/>
        <v>0</v>
      </c>
      <c r="L49" s="138">
        <f t="shared" si="4"/>
        <v>0</v>
      </c>
      <c r="M49" s="73"/>
    </row>
    <row r="50" spans="1:14" s="18" customFormat="1" ht="15" customHeight="1">
      <c r="A50" s="17"/>
      <c r="B50" s="28" t="s">
        <v>83</v>
      </c>
      <c r="C50" s="79"/>
      <c r="D50" s="79"/>
      <c r="E50" s="32">
        <f>SUM(E51:E53)</f>
        <v>60920.6</v>
      </c>
      <c r="F50" s="32">
        <f>SUM(F51:F53)</f>
        <v>31452.741000000002</v>
      </c>
      <c r="G50" s="56">
        <f t="shared" si="0"/>
        <v>0.1800687443124776</v>
      </c>
      <c r="H50" s="57">
        <f>SUM(H51:H53)</f>
        <v>29890</v>
      </c>
      <c r="I50" s="57">
        <f t="shared" ref="I50:J50" si="17">SUM(I51:I53)</f>
        <v>50684.6</v>
      </c>
      <c r="J50" s="57">
        <f t="shared" si="17"/>
        <v>10236</v>
      </c>
      <c r="K50" s="44">
        <f t="shared" si="3"/>
        <v>0.33476167969948728</v>
      </c>
      <c r="L50" s="139">
        <f t="shared" si="4"/>
        <v>0.95031463235588909</v>
      </c>
      <c r="M50" s="74"/>
    </row>
    <row r="51" spans="1:14" s="18" customFormat="1" ht="15" customHeight="1">
      <c r="A51" s="17"/>
      <c r="B51" s="29" t="s">
        <v>53</v>
      </c>
      <c r="C51" s="80">
        <v>2102001</v>
      </c>
      <c r="D51" s="80">
        <v>1020143</v>
      </c>
      <c r="E51" s="20">
        <v>58150</v>
      </c>
      <c r="F51" s="24">
        <v>27236</v>
      </c>
      <c r="G51" s="53">
        <f t="shared" si="0"/>
        <v>0.15592766048894244</v>
      </c>
      <c r="H51" s="52">
        <v>27000</v>
      </c>
      <c r="I51" s="52">
        <f>20914+27000</f>
        <v>47914</v>
      </c>
      <c r="J51" s="52">
        <f t="shared" si="6"/>
        <v>10236</v>
      </c>
      <c r="K51" s="45">
        <f t="shared" si="3"/>
        <v>0.30239429079578978</v>
      </c>
      <c r="L51" s="138">
        <f t="shared" si="4"/>
        <v>0.99133499779703338</v>
      </c>
      <c r="M51" s="73" t="s">
        <v>92</v>
      </c>
    </row>
    <row r="52" spans="1:14" s="18" customFormat="1" ht="15" customHeight="1">
      <c r="A52" s="17"/>
      <c r="B52" s="19" t="s">
        <v>97</v>
      </c>
      <c r="C52" s="76"/>
      <c r="D52" s="76"/>
      <c r="E52" s="22"/>
      <c r="F52" s="21">
        <v>1216.741</v>
      </c>
      <c r="G52" s="51">
        <f t="shared" ref="G52" si="18">F52/$F$54</f>
        <v>6.9659119382793474E-3</v>
      </c>
      <c r="H52" s="52">
        <v>0</v>
      </c>
      <c r="I52" s="52"/>
      <c r="J52" s="52"/>
      <c r="K52" s="45">
        <f t="shared" ref="K52" si="19">H52/$H$54</f>
        <v>0</v>
      </c>
      <c r="L52" s="138">
        <f t="shared" ref="L52" si="20">H52/F52</f>
        <v>0</v>
      </c>
      <c r="M52" s="73" t="s">
        <v>92</v>
      </c>
    </row>
    <row r="53" spans="1:14" s="18" customFormat="1" ht="15" customHeight="1" thickBot="1">
      <c r="A53" s="17"/>
      <c r="B53" s="35" t="s">
        <v>54</v>
      </c>
      <c r="C53" s="87">
        <v>2102005</v>
      </c>
      <c r="D53" s="87">
        <v>1020042</v>
      </c>
      <c r="E53" s="36">
        <v>2770.6</v>
      </c>
      <c r="F53" s="37">
        <v>3000</v>
      </c>
      <c r="G53" s="122">
        <f>F53/$F$54</f>
        <v>1.7175171885255813E-2</v>
      </c>
      <c r="H53" s="68">
        <v>2890</v>
      </c>
      <c r="I53" s="68">
        <v>2770.6</v>
      </c>
      <c r="J53" s="68">
        <f t="shared" si="6"/>
        <v>0</v>
      </c>
      <c r="K53" s="123">
        <f>H53/$H$54</f>
        <v>3.2367388903697503E-2</v>
      </c>
      <c r="L53" s="140">
        <f t="shared" si="4"/>
        <v>0.96333333333333337</v>
      </c>
      <c r="M53" s="121" t="s">
        <v>87</v>
      </c>
    </row>
    <row r="54" spans="1:14" s="18" customFormat="1" ht="15.75" customHeight="1" thickBot="1">
      <c r="A54" s="17"/>
      <c r="B54" s="124" t="s">
        <v>76</v>
      </c>
      <c r="C54" s="125"/>
      <c r="D54" s="125"/>
      <c r="E54" s="126">
        <f>E50+E47+E45+E43+E41+E39+E36+E25+E23+E19+E17+E15+E12</f>
        <v>476319.6</v>
      </c>
      <c r="F54" s="126">
        <f t="shared" ref="F54:J54" si="21">F50+F47+F45+F43+F41+F39+F36+F25+F23+F19+F17+F15+F12</f>
        <v>174670.74100000001</v>
      </c>
      <c r="G54" s="127">
        <f>F54/$F$54</f>
        <v>1</v>
      </c>
      <c r="H54" s="128">
        <f>H50+H47+H45+H43+H41+H39+H36+H25+H23+H19+H17+H15+H12-0.4</f>
        <v>89287.4</v>
      </c>
      <c r="I54" s="128">
        <f t="shared" si="21"/>
        <v>352485.7</v>
      </c>
      <c r="J54" s="128">
        <f t="shared" si="21"/>
        <v>123833.9</v>
      </c>
      <c r="K54" s="129">
        <f>H54/$H$54</f>
        <v>1</v>
      </c>
      <c r="L54" s="141">
        <f t="shared" si="4"/>
        <v>0.51117548072919661</v>
      </c>
      <c r="M54" s="145"/>
    </row>
    <row r="55" spans="1:14" s="18" customFormat="1" ht="14.1" customHeight="1" thickBot="1">
      <c r="A55" s="17"/>
      <c r="B55" s="113"/>
      <c r="C55" s="114"/>
      <c r="D55" s="114"/>
      <c r="E55" s="115"/>
      <c r="F55" s="116"/>
      <c r="G55" s="117"/>
      <c r="H55" s="118"/>
      <c r="I55" s="118"/>
      <c r="J55" s="118"/>
      <c r="K55" s="118"/>
      <c r="L55" s="119"/>
      <c r="M55" s="146"/>
      <c r="N55" s="48"/>
    </row>
    <row r="56" spans="1:14" s="18" customFormat="1" ht="18.75" customHeight="1" thickBot="1">
      <c r="A56" s="17"/>
      <c r="B56" s="124" t="s">
        <v>58</v>
      </c>
      <c r="C56" s="125"/>
      <c r="D56" s="125"/>
      <c r="E56" s="147">
        <f>SUM(E57)</f>
        <v>8480</v>
      </c>
      <c r="F56" s="147">
        <f t="shared" ref="F56:J56" si="22">SUM(F57)</f>
        <v>9247.5</v>
      </c>
      <c r="G56" s="148"/>
      <c r="H56" s="148">
        <f>SUM(H57+H58)</f>
        <v>9248</v>
      </c>
      <c r="I56" s="148">
        <f>SUM(I57+I58)</f>
        <v>9248</v>
      </c>
      <c r="J56" s="148">
        <f t="shared" si="22"/>
        <v>0</v>
      </c>
      <c r="K56" s="148"/>
      <c r="L56" s="149"/>
      <c r="M56" s="145"/>
    </row>
    <row r="57" spans="1:14" s="18" customFormat="1" ht="14.1" customHeight="1">
      <c r="A57" s="17"/>
      <c r="B57" s="41" t="s">
        <v>59</v>
      </c>
      <c r="C57" s="84"/>
      <c r="D57" s="85">
        <v>1020172</v>
      </c>
      <c r="E57" s="42">
        <v>8480</v>
      </c>
      <c r="F57" s="42">
        <f>8480+767.5</f>
        <v>9247.5</v>
      </c>
      <c r="G57" s="60"/>
      <c r="H57" s="60">
        <v>8480</v>
      </c>
      <c r="I57" s="60">
        <v>8480</v>
      </c>
      <c r="J57" s="61">
        <f t="shared" si="6"/>
        <v>0</v>
      </c>
      <c r="K57" s="47"/>
      <c r="L57" s="72"/>
      <c r="M57" s="120" t="s">
        <v>87</v>
      </c>
    </row>
    <row r="58" spans="1:14" s="18" customFormat="1" ht="14.1" customHeight="1" thickBot="1">
      <c r="A58" s="17"/>
      <c r="B58" s="41" t="s">
        <v>96</v>
      </c>
      <c r="C58" s="84"/>
      <c r="D58" s="85"/>
      <c r="E58" s="42"/>
      <c r="F58" s="42"/>
      <c r="G58" s="60"/>
      <c r="H58" s="60">
        <v>768</v>
      </c>
      <c r="I58" s="60">
        <v>768</v>
      </c>
      <c r="J58" s="61">
        <v>0</v>
      </c>
      <c r="K58" s="47"/>
      <c r="L58" s="72"/>
      <c r="M58" s="121" t="s">
        <v>87</v>
      </c>
    </row>
    <row r="59" spans="1:14" s="18" customFormat="1" ht="17.25" customHeight="1" thickBot="1">
      <c r="A59" s="17"/>
      <c r="B59" s="124" t="s">
        <v>60</v>
      </c>
      <c r="C59" s="125"/>
      <c r="D59" s="125"/>
      <c r="E59" s="147">
        <f>SUM(E60:E63)</f>
        <v>168789.59</v>
      </c>
      <c r="F59" s="147">
        <f t="shared" ref="F59:J59" si="23">SUM(F60:F63)</f>
        <v>168219.652</v>
      </c>
      <c r="G59" s="148"/>
      <c r="H59" s="148">
        <f t="shared" si="23"/>
        <v>38219.050000000003</v>
      </c>
      <c r="I59" s="148">
        <f t="shared" si="23"/>
        <v>38219.050000000003</v>
      </c>
      <c r="J59" s="148">
        <f t="shared" si="23"/>
        <v>130570.54000000001</v>
      </c>
      <c r="K59" s="148"/>
      <c r="L59" s="149"/>
      <c r="M59" s="150"/>
    </row>
    <row r="60" spans="1:14" s="18" customFormat="1" ht="14.1" customHeight="1">
      <c r="A60" s="17"/>
      <c r="B60" s="38" t="s">
        <v>61</v>
      </c>
      <c r="C60" s="86"/>
      <c r="D60" s="86" t="s">
        <v>66</v>
      </c>
      <c r="E60" s="39">
        <v>154991.5</v>
      </c>
      <c r="F60" s="40">
        <v>31415</v>
      </c>
      <c r="G60" s="62"/>
      <c r="H60" s="63">
        <v>31414.400000000001</v>
      </c>
      <c r="I60" s="63">
        <v>31414.400000000001</v>
      </c>
      <c r="J60" s="64">
        <f t="shared" si="6"/>
        <v>123577.1</v>
      </c>
      <c r="K60" s="47"/>
      <c r="L60" s="72"/>
      <c r="M60" s="120" t="s">
        <v>93</v>
      </c>
      <c r="N60" s="48"/>
    </row>
    <row r="61" spans="1:14" s="18" customFormat="1" ht="14.1" customHeight="1">
      <c r="A61" s="17"/>
      <c r="B61" s="19" t="s">
        <v>62</v>
      </c>
      <c r="C61" s="76"/>
      <c r="D61" s="76" t="s">
        <v>67</v>
      </c>
      <c r="E61" s="22">
        <v>2460.6</v>
      </c>
      <c r="F61" s="21">
        <v>541</v>
      </c>
      <c r="G61" s="65"/>
      <c r="H61" s="52">
        <v>541</v>
      </c>
      <c r="I61" s="52">
        <v>541</v>
      </c>
      <c r="J61" s="66">
        <f t="shared" si="6"/>
        <v>1919.6</v>
      </c>
      <c r="K61" s="47"/>
      <c r="L61" s="72"/>
      <c r="M61" s="73" t="s">
        <v>93</v>
      </c>
      <c r="N61" s="48"/>
    </row>
    <row r="62" spans="1:14" s="18" customFormat="1" ht="14.1" customHeight="1">
      <c r="A62" s="17"/>
      <c r="B62" s="19" t="s">
        <v>70</v>
      </c>
      <c r="C62" s="76"/>
      <c r="D62" s="76" t="s">
        <v>68</v>
      </c>
      <c r="E62" s="22"/>
      <c r="F62" s="21">
        <v>130000</v>
      </c>
      <c r="G62" s="65"/>
      <c r="H62" s="52"/>
      <c r="I62" s="52"/>
      <c r="J62" s="66">
        <f t="shared" si="6"/>
        <v>0</v>
      </c>
      <c r="K62" s="47"/>
      <c r="L62" s="72"/>
      <c r="M62" s="73" t="s">
        <v>94</v>
      </c>
    </row>
    <row r="63" spans="1:14" s="18" customFormat="1" ht="14.1" customHeight="1" thickBot="1">
      <c r="A63" s="17"/>
      <c r="B63" s="35" t="s">
        <v>71</v>
      </c>
      <c r="C63" s="87"/>
      <c r="D63" s="87" t="s">
        <v>69</v>
      </c>
      <c r="E63" s="36">
        <v>11337.49</v>
      </c>
      <c r="F63" s="37">
        <v>6263.652</v>
      </c>
      <c r="G63" s="67"/>
      <c r="H63" s="68">
        <v>6263.65</v>
      </c>
      <c r="I63" s="68">
        <v>6263.65</v>
      </c>
      <c r="J63" s="69">
        <f t="shared" si="6"/>
        <v>5073.84</v>
      </c>
      <c r="K63" s="47"/>
      <c r="L63" s="72"/>
      <c r="M63" s="73" t="s">
        <v>95</v>
      </c>
    </row>
    <row r="64" spans="1:14" s="18" customFormat="1" ht="18.75" customHeight="1" thickBot="1">
      <c r="A64" s="17"/>
      <c r="B64" s="130" t="s">
        <v>55</v>
      </c>
      <c r="C64" s="131"/>
      <c r="D64" s="131"/>
      <c r="E64" s="126">
        <f>E54+E56+E59</f>
        <v>653589.18999999994</v>
      </c>
      <c r="F64" s="126">
        <f t="shared" ref="F64:J64" si="24">F54+F56+F59</f>
        <v>352137.89300000004</v>
      </c>
      <c r="G64" s="128"/>
      <c r="H64" s="128">
        <f t="shared" si="24"/>
        <v>136754.45000000001</v>
      </c>
      <c r="I64" s="128">
        <f t="shared" si="24"/>
        <v>399952.75</v>
      </c>
      <c r="J64" s="132">
        <f t="shared" si="24"/>
        <v>254404.44</v>
      </c>
      <c r="K64" s="133"/>
      <c r="L64" s="134"/>
      <c r="M64" s="135"/>
    </row>
    <row r="66" spans="2:8">
      <c r="G66" s="11"/>
    </row>
    <row r="67" spans="2:8">
      <c r="B67" s="13"/>
      <c r="C67" s="12" t="s">
        <v>56</v>
      </c>
      <c r="D67" s="12"/>
      <c r="E67" s="12"/>
      <c r="F67" s="12"/>
      <c r="G67" s="50"/>
    </row>
    <row r="68" spans="2:8">
      <c r="B68" s="14"/>
      <c r="C68" s="12" t="s">
        <v>57</v>
      </c>
      <c r="D68" s="12"/>
      <c r="E68" s="12"/>
      <c r="F68" s="12"/>
      <c r="G68" s="50"/>
    </row>
    <row r="69" spans="2:8">
      <c r="F69" s="15"/>
      <c r="G69" s="70"/>
      <c r="H69" s="71"/>
    </row>
    <row r="71" spans="2:8">
      <c r="H71" s="71"/>
    </row>
  </sheetData>
  <mergeCells count="2">
    <mergeCell ref="B9:F9"/>
    <mergeCell ref="B3:M3"/>
  </mergeCells>
  <pageMargins left="0.7" right="0.7" top="0.75" bottom="0.75" header="0.3" footer="0.3"/>
  <pageSetup orientation="portrait" r:id="rId1"/>
  <legacyDrawing r:id="rId2"/>
  <oleObjects>
    <oleObject progId="PBrush" shapeId="2051" r:id="rId3"/>
    <oleObject progId="PBrush" shapeId="205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bana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2021-01-18T08:10:35Z</dcterms:created>
  <dcterms:modified xsi:type="dcterms:W3CDTF">2021-03-10T13:37:01Z</dcterms:modified>
</cp:coreProperties>
</file>