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120" windowWidth="20115" windowHeight="7995" tabRatio="865"/>
  </bookViews>
  <sheets>
    <sheet name="1110" sheetId="1" r:id="rId1"/>
    <sheet name="1120" sheetId="6" r:id="rId2"/>
    <sheet name="1710" sheetId="10" r:id="rId3"/>
    <sheet name="3140" sheetId="14" r:id="rId4"/>
    <sheet name="3280" sheetId="15" r:id="rId5"/>
    <sheet name="3600" sheetId="33" r:id="rId6"/>
    <sheet name="4160" sheetId="12" r:id="rId7"/>
    <sheet name="4220" sheetId="44" r:id="rId8"/>
    <sheet name="4240" sheetId="11" r:id="rId9"/>
    <sheet name="4260" sheetId="45" r:id="rId10"/>
    <sheet name="4520" sheetId="9" r:id="rId11"/>
    <sheet name="4570" sheetId="8" r:id="rId12"/>
    <sheet name="4740" sheetId="31" r:id="rId13"/>
    <sheet name="4760" sheetId="7" r:id="rId14"/>
    <sheet name="5100" sheetId="16" r:id="rId15"/>
    <sheet name="6140" sheetId="20" r:id="rId16"/>
    <sheet name="6260" sheetId="18" r:id="rId17"/>
    <sheet name="6330" sheetId="28" r:id="rId18"/>
    <sheet name="6440" sheetId="41" r:id="rId19"/>
    <sheet name="7220" sheetId="32" r:id="rId20"/>
    <sheet name="8130" sheetId="27" r:id="rId21"/>
    <sheet name="8220" sheetId="26" r:id="rId22"/>
    <sheet name="9120" sheetId="25" r:id="rId23"/>
    <sheet name="9230" sheetId="42" r:id="rId24"/>
    <sheet name="9240" sheetId="43" r:id="rId25"/>
    <sheet name="10140" sheetId="40" r:id="rId26"/>
    <sheet name="10430" sheetId="23" r:id="rId27"/>
    <sheet name="10661" sheetId="34" r:id="rId28"/>
    <sheet name="Permbeldhese Analitike" sheetId="4" r:id="rId29"/>
    <sheet name="Sheet1" sheetId="46" r:id="rId30"/>
    <sheet name="Permbledhese" sheetId="3" r:id="rId31"/>
  </sheets>
  <calcPr calcId="162913"/>
</workbook>
</file>

<file path=xl/calcChain.xml><?xml version="1.0" encoding="utf-8"?>
<calcChain xmlns="http://schemas.openxmlformats.org/spreadsheetml/2006/main">
  <c r="I19" i="25" l="1"/>
  <c r="F10" i="18"/>
  <c r="F11" i="18"/>
  <c r="F16" i="18"/>
  <c r="F18" i="4" s="1"/>
  <c r="J17" i="16"/>
  <c r="F11" i="23"/>
  <c r="F10" i="23"/>
  <c r="F17" i="23" s="1"/>
  <c r="F16" i="23"/>
  <c r="G16" i="23"/>
  <c r="J16" i="23" s="1"/>
  <c r="J10" i="25"/>
  <c r="G19" i="25"/>
  <c r="J19" i="18"/>
  <c r="H21" i="18"/>
  <c r="I21" i="18"/>
  <c r="I17" i="18"/>
  <c r="I17" i="9"/>
  <c r="H19" i="11"/>
  <c r="I19" i="11"/>
  <c r="H19" i="44"/>
  <c r="I19" i="44"/>
  <c r="J9" i="6"/>
  <c r="H16" i="6"/>
  <c r="I16" i="6"/>
  <c r="I17" i="1"/>
  <c r="J12" i="45"/>
  <c r="G21" i="11"/>
  <c r="J21" i="11" s="1"/>
  <c r="D22" i="4"/>
  <c r="E22" i="4"/>
  <c r="F22" i="4"/>
  <c r="G22" i="4"/>
  <c r="H22" i="4"/>
  <c r="I22" i="4"/>
  <c r="E20" i="4"/>
  <c r="F20" i="4"/>
  <c r="G20" i="4"/>
  <c r="H20" i="4"/>
  <c r="I20" i="4"/>
  <c r="I13" i="4"/>
  <c r="E14" i="4"/>
  <c r="F14" i="4"/>
  <c r="I14" i="4"/>
  <c r="D15" i="4"/>
  <c r="E15" i="4"/>
  <c r="F15" i="4"/>
  <c r="G15" i="4"/>
  <c r="H15" i="4"/>
  <c r="I15" i="4"/>
  <c r="D16" i="4"/>
  <c r="E16" i="4"/>
  <c r="F16" i="4"/>
  <c r="G16" i="4"/>
  <c r="H16" i="4"/>
  <c r="I16" i="4"/>
  <c r="D17" i="4"/>
  <c r="E17" i="4"/>
  <c r="F17" i="4"/>
  <c r="G17" i="4"/>
  <c r="H17" i="4"/>
  <c r="I17" i="4"/>
  <c r="D18" i="4"/>
  <c r="H18" i="4"/>
  <c r="I18" i="4"/>
  <c r="I12" i="4"/>
  <c r="J13" i="34"/>
  <c r="J14" i="34"/>
  <c r="J15" i="34"/>
  <c r="J16" i="34"/>
  <c r="J17" i="34" s="1"/>
  <c r="J11" i="34"/>
  <c r="J12" i="34"/>
  <c r="J10" i="34"/>
  <c r="J19" i="28"/>
  <c r="J17" i="20"/>
  <c r="J11" i="20"/>
  <c r="J10" i="20"/>
  <c r="J19" i="16"/>
  <c r="J13" i="16"/>
  <c r="J12" i="16"/>
  <c r="J14" i="16"/>
  <c r="J15" i="16"/>
  <c r="J10" i="31"/>
  <c r="J17" i="31" s="1"/>
  <c r="J11" i="31"/>
  <c r="J12" i="31"/>
  <c r="J12" i="15"/>
  <c r="J13" i="15"/>
  <c r="J14" i="15"/>
  <c r="J15" i="15"/>
  <c r="J16" i="15"/>
  <c r="J17" i="15"/>
  <c r="J11" i="15"/>
  <c r="J18" i="15" s="1"/>
  <c r="J15" i="14"/>
  <c r="J16" i="14"/>
  <c r="J17" i="14"/>
  <c r="J18" i="14"/>
  <c r="J13" i="14"/>
  <c r="J14" i="14"/>
  <c r="J12" i="14"/>
  <c r="J19" i="14" s="1"/>
  <c r="J20" i="10"/>
  <c r="J10" i="6"/>
  <c r="J11" i="6"/>
  <c r="J12" i="6"/>
  <c r="J13" i="6"/>
  <c r="J14" i="6"/>
  <c r="J14" i="1"/>
  <c r="J20" i="1"/>
  <c r="J19" i="1"/>
  <c r="J18" i="1"/>
  <c r="J12" i="1"/>
  <c r="J13" i="1"/>
  <c r="J15" i="1"/>
  <c r="J16" i="1"/>
  <c r="J10" i="1"/>
  <c r="J14" i="23"/>
  <c r="J10" i="23"/>
  <c r="J11" i="23"/>
  <c r="J12" i="23"/>
  <c r="J13" i="23"/>
  <c r="J15" i="23"/>
  <c r="J11" i="43"/>
  <c r="J10" i="43"/>
  <c r="J11" i="42"/>
  <c r="J13" i="42"/>
  <c r="J10" i="42"/>
  <c r="J19" i="25"/>
  <c r="J13" i="25"/>
  <c r="J16" i="25"/>
  <c r="J14" i="25"/>
  <c r="J15" i="25"/>
  <c r="J12" i="25"/>
  <c r="J13" i="45"/>
  <c r="J13" i="11"/>
  <c r="J15" i="11"/>
  <c r="J16" i="11"/>
  <c r="J17" i="11"/>
  <c r="J18" i="11"/>
  <c r="J12" i="11"/>
  <c r="J15" i="44"/>
  <c r="J16" i="44"/>
  <c r="J17" i="44"/>
  <c r="J18" i="44"/>
  <c r="J13" i="44"/>
  <c r="J14" i="44"/>
  <c r="J12" i="44"/>
  <c r="J19" i="44" s="1"/>
  <c r="J11" i="41"/>
  <c r="J10" i="41"/>
  <c r="I19" i="9"/>
  <c r="I23" i="46" s="1"/>
  <c r="J18" i="9"/>
  <c r="J16" i="9"/>
  <c r="J11" i="9"/>
  <c r="J12" i="9"/>
  <c r="J13" i="9"/>
  <c r="J14" i="9"/>
  <c r="J15" i="9"/>
  <c r="J11" i="40"/>
  <c r="J12" i="40"/>
  <c r="J10" i="40"/>
  <c r="J17" i="40" s="1"/>
  <c r="G10" i="18"/>
  <c r="J10" i="18" s="1"/>
  <c r="J13" i="18"/>
  <c r="J14" i="18"/>
  <c r="J15" i="18"/>
  <c r="J11" i="18"/>
  <c r="J12" i="27"/>
  <c r="J19" i="27"/>
  <c r="J14" i="27"/>
  <c r="J15" i="27"/>
  <c r="J16" i="27"/>
  <c r="J10" i="27"/>
  <c r="J11" i="27"/>
  <c r="J13" i="27"/>
  <c r="I17" i="26"/>
  <c r="J19" i="26"/>
  <c r="J11" i="26"/>
  <c r="J12" i="26"/>
  <c r="J13" i="26"/>
  <c r="J14" i="26"/>
  <c r="J15" i="26"/>
  <c r="J16" i="26"/>
  <c r="J10" i="26"/>
  <c r="J17" i="26" s="1"/>
  <c r="G24" i="46"/>
  <c r="I31" i="46"/>
  <c r="H31" i="46"/>
  <c r="G31" i="46"/>
  <c r="F31" i="46"/>
  <c r="E31" i="46"/>
  <c r="D31" i="46"/>
  <c r="I28" i="46"/>
  <c r="H28" i="46"/>
  <c r="G28" i="46"/>
  <c r="F28" i="46"/>
  <c r="E28" i="46"/>
  <c r="D28" i="46"/>
  <c r="I27" i="46"/>
  <c r="H27" i="46"/>
  <c r="G27" i="46"/>
  <c r="F27" i="46"/>
  <c r="E27" i="46"/>
  <c r="D27" i="46"/>
  <c r="I26" i="46"/>
  <c r="H26" i="46"/>
  <c r="G26" i="46"/>
  <c r="F26" i="46"/>
  <c r="E26" i="46"/>
  <c r="D26" i="46"/>
  <c r="I24" i="46"/>
  <c r="H24" i="46"/>
  <c r="F24" i="46"/>
  <c r="E24" i="46"/>
  <c r="D24" i="46"/>
  <c r="E23" i="46"/>
  <c r="I22" i="46"/>
  <c r="H22" i="46"/>
  <c r="G22" i="46"/>
  <c r="F22" i="46"/>
  <c r="E22" i="46"/>
  <c r="D22" i="46"/>
  <c r="I19" i="46"/>
  <c r="H19" i="46"/>
  <c r="D19" i="46"/>
  <c r="I18" i="46"/>
  <c r="H18" i="46"/>
  <c r="G18" i="46"/>
  <c r="F18" i="46"/>
  <c r="E18" i="46"/>
  <c r="D18" i="46"/>
  <c r="I17" i="46"/>
  <c r="H17" i="46"/>
  <c r="G17" i="46"/>
  <c r="F17" i="46"/>
  <c r="E17" i="46"/>
  <c r="D17" i="46"/>
  <c r="I16" i="46"/>
  <c r="H16" i="46"/>
  <c r="G16" i="46"/>
  <c r="F16" i="46"/>
  <c r="E16" i="46"/>
  <c r="D16" i="46"/>
  <c r="I15" i="46"/>
  <c r="F15" i="46"/>
  <c r="E15" i="46"/>
  <c r="H11" i="23"/>
  <c r="I12" i="46"/>
  <c r="H10" i="23"/>
  <c r="H19" i="25"/>
  <c r="H12" i="18"/>
  <c r="G12" i="18"/>
  <c r="H11" i="18"/>
  <c r="H10" i="18"/>
  <c r="H17" i="18" s="1"/>
  <c r="H19" i="9"/>
  <c r="H21" i="11"/>
  <c r="H12" i="1"/>
  <c r="H14" i="4" s="1"/>
  <c r="H11" i="1"/>
  <c r="G10" i="1"/>
  <c r="H10" i="1"/>
  <c r="J27" i="16"/>
  <c r="J24" i="16"/>
  <c r="J23" i="16"/>
  <c r="J22" i="16"/>
  <c r="J20" i="16"/>
  <c r="J18" i="16"/>
  <c r="J16" i="16"/>
  <c r="J11" i="16"/>
  <c r="J10" i="16"/>
  <c r="F19" i="9"/>
  <c r="F21" i="9" s="1"/>
  <c r="G19" i="9"/>
  <c r="E19" i="9"/>
  <c r="E21" i="4" s="1"/>
  <c r="H17" i="23"/>
  <c r="I17" i="16"/>
  <c r="H17" i="16"/>
  <c r="G14" i="11"/>
  <c r="J14" i="11" s="1"/>
  <c r="G14" i="45"/>
  <c r="G12" i="41"/>
  <c r="J12" i="41" s="1"/>
  <c r="G12" i="40"/>
  <c r="G12" i="43"/>
  <c r="J12" i="43" s="1"/>
  <c r="G12" i="42"/>
  <c r="G17" i="42" s="1"/>
  <c r="G18" i="15"/>
  <c r="G10" i="9"/>
  <c r="G17" i="9" s="1"/>
  <c r="J24" i="34"/>
  <c r="J23" i="34"/>
  <c r="J22" i="34"/>
  <c r="J20" i="34"/>
  <c r="J19" i="34"/>
  <c r="J18" i="34"/>
  <c r="J27" i="23"/>
  <c r="J24" i="23"/>
  <c r="J23" i="23"/>
  <c r="J22" i="23"/>
  <c r="J20" i="23"/>
  <c r="J19" i="23"/>
  <c r="J18" i="23"/>
  <c r="J27" i="40"/>
  <c r="J24" i="40"/>
  <c r="J23" i="40"/>
  <c r="J22" i="40"/>
  <c r="J20" i="40"/>
  <c r="J19" i="40"/>
  <c r="J18" i="40"/>
  <c r="J16" i="40"/>
  <c r="J15" i="40"/>
  <c r="J14" i="40"/>
  <c r="J13" i="40"/>
  <c r="J27" i="43"/>
  <c r="J24" i="43"/>
  <c r="J23" i="43"/>
  <c r="J22" i="43"/>
  <c r="J20" i="43"/>
  <c r="J19" i="43"/>
  <c r="J18" i="43"/>
  <c r="J16" i="43"/>
  <c r="J15" i="43"/>
  <c r="J14" i="43"/>
  <c r="J13" i="43"/>
  <c r="J27" i="42"/>
  <c r="J25" i="42"/>
  <c r="J24" i="42"/>
  <c r="J23" i="42"/>
  <c r="J22" i="42"/>
  <c r="J21" i="42"/>
  <c r="J20" i="42"/>
  <c r="J19" i="42"/>
  <c r="J18" i="42"/>
  <c r="J16" i="42"/>
  <c r="J15" i="42"/>
  <c r="J14" i="42"/>
  <c r="J27" i="25"/>
  <c r="J25" i="25"/>
  <c r="J24" i="25"/>
  <c r="J23" i="25"/>
  <c r="J22" i="25"/>
  <c r="J20" i="25"/>
  <c r="J21" i="25" s="1"/>
  <c r="J26" i="25" s="1"/>
  <c r="J18" i="25"/>
  <c r="J27" i="26"/>
  <c r="J24" i="26"/>
  <c r="J23" i="26"/>
  <c r="J22" i="26"/>
  <c r="J20" i="26"/>
  <c r="J18" i="26"/>
  <c r="J27" i="27"/>
  <c r="J24" i="27"/>
  <c r="J23" i="27"/>
  <c r="J22" i="27"/>
  <c r="J20" i="27"/>
  <c r="J18" i="27"/>
  <c r="J24" i="32"/>
  <c r="J23" i="32"/>
  <c r="J22" i="32"/>
  <c r="J20" i="32"/>
  <c r="J19" i="32"/>
  <c r="J18" i="32"/>
  <c r="J16" i="32"/>
  <c r="J15" i="32"/>
  <c r="J14" i="32"/>
  <c r="J13" i="32"/>
  <c r="J12" i="32"/>
  <c r="J11" i="32"/>
  <c r="J10" i="32"/>
  <c r="J27" i="41"/>
  <c r="J24" i="41"/>
  <c r="J23" i="41"/>
  <c r="J22" i="41"/>
  <c r="J20" i="41"/>
  <c r="J19" i="41"/>
  <c r="J18" i="41"/>
  <c r="J16" i="41"/>
  <c r="J15" i="41"/>
  <c r="J14" i="41"/>
  <c r="J13" i="41"/>
  <c r="J27" i="28"/>
  <c r="J24" i="28"/>
  <c r="J23" i="28"/>
  <c r="J22" i="28"/>
  <c r="J20" i="28"/>
  <c r="J18" i="28"/>
  <c r="J21" i="28" s="1"/>
  <c r="J16" i="28"/>
  <c r="J15" i="28"/>
  <c r="J14" i="28"/>
  <c r="J13" i="28"/>
  <c r="J12" i="28"/>
  <c r="J11" i="28"/>
  <c r="J10" i="28"/>
  <c r="J27" i="18"/>
  <c r="J24" i="18"/>
  <c r="J23" i="18"/>
  <c r="J22" i="18"/>
  <c r="J20" i="18"/>
  <c r="J18" i="18"/>
  <c r="J22" i="20"/>
  <c r="J20" i="20"/>
  <c r="J19" i="20"/>
  <c r="J18" i="20"/>
  <c r="J16" i="20"/>
  <c r="J15" i="20"/>
  <c r="J14" i="20"/>
  <c r="J13" i="20"/>
  <c r="J12" i="20"/>
  <c r="J16" i="31"/>
  <c r="J15" i="31"/>
  <c r="J14" i="31"/>
  <c r="J13" i="31"/>
  <c r="J27" i="9"/>
  <c r="J24" i="9"/>
  <c r="J23" i="9"/>
  <c r="J22" i="9"/>
  <c r="J20" i="9"/>
  <c r="J29" i="45"/>
  <c r="J26" i="45"/>
  <c r="J25" i="45"/>
  <c r="J24" i="45"/>
  <c r="J22" i="45"/>
  <c r="J21" i="45"/>
  <c r="J20" i="45"/>
  <c r="J18" i="45"/>
  <c r="J17" i="45"/>
  <c r="J16" i="45"/>
  <c r="J15" i="45"/>
  <c r="J26" i="11"/>
  <c r="J25" i="11"/>
  <c r="J24" i="11"/>
  <c r="J22" i="11"/>
  <c r="J20" i="11"/>
  <c r="J23" i="11" s="1"/>
  <c r="J29" i="44"/>
  <c r="J26" i="44"/>
  <c r="J25" i="44"/>
  <c r="J24" i="44"/>
  <c r="J22" i="44"/>
  <c r="J21" i="44"/>
  <c r="J20" i="44"/>
  <c r="J25" i="15"/>
  <c r="J24" i="15"/>
  <c r="J23" i="15"/>
  <c r="J21" i="15"/>
  <c r="J20" i="15"/>
  <c r="J19" i="15"/>
  <c r="J29" i="14"/>
  <c r="J26" i="14"/>
  <c r="J25" i="14"/>
  <c r="J24" i="14"/>
  <c r="J22" i="14"/>
  <c r="J21" i="14"/>
  <c r="J20" i="14"/>
  <c r="J28" i="10"/>
  <c r="J25" i="10"/>
  <c r="J24" i="10"/>
  <c r="J23" i="10"/>
  <c r="J21" i="10"/>
  <c r="J19" i="10"/>
  <c r="J22" i="10" s="1"/>
  <c r="J27" i="10" s="1"/>
  <c r="J17" i="10"/>
  <c r="J16" i="10"/>
  <c r="J15" i="10"/>
  <c r="J14" i="10"/>
  <c r="J13" i="10"/>
  <c r="J12" i="10"/>
  <c r="J11" i="10"/>
  <c r="J26" i="6"/>
  <c r="J23" i="6"/>
  <c r="J22" i="6"/>
  <c r="J21" i="6"/>
  <c r="J19" i="6"/>
  <c r="J18" i="6"/>
  <c r="J17" i="6"/>
  <c r="J15" i="6"/>
  <c r="J27" i="1"/>
  <c r="J24" i="1"/>
  <c r="J23" i="1"/>
  <c r="J22" i="1"/>
  <c r="E16" i="23"/>
  <c r="E11" i="23"/>
  <c r="E10" i="23"/>
  <c r="E17" i="23" s="1"/>
  <c r="F10" i="25"/>
  <c r="F11" i="25"/>
  <c r="F17" i="25" s="1"/>
  <c r="G11" i="25"/>
  <c r="E11" i="25"/>
  <c r="E10" i="25"/>
  <c r="E17" i="25"/>
  <c r="F17" i="26"/>
  <c r="G17" i="26"/>
  <c r="E17" i="26"/>
  <c r="F17" i="27"/>
  <c r="G17" i="27"/>
  <c r="E17" i="27"/>
  <c r="G16" i="18"/>
  <c r="G19" i="46" s="1"/>
  <c r="E16" i="18"/>
  <c r="E11" i="18"/>
  <c r="E10" i="18"/>
  <c r="F17" i="16"/>
  <c r="G17" i="16"/>
  <c r="E17" i="16"/>
  <c r="F17" i="9"/>
  <c r="E17" i="9"/>
  <c r="F19" i="11"/>
  <c r="G19" i="11"/>
  <c r="E19" i="11"/>
  <c r="F19" i="44"/>
  <c r="G19" i="44"/>
  <c r="E19" i="44"/>
  <c r="F18" i="15"/>
  <c r="E18" i="15"/>
  <c r="G11" i="1"/>
  <c r="G13" i="4" s="1"/>
  <c r="G17" i="1"/>
  <c r="F10" i="1"/>
  <c r="F17" i="1" s="1"/>
  <c r="F11" i="1"/>
  <c r="F13" i="4" s="1"/>
  <c r="E11" i="1"/>
  <c r="E10" i="1"/>
  <c r="D29" i="4"/>
  <c r="D26" i="4"/>
  <c r="D25" i="4"/>
  <c r="D24" i="4"/>
  <c r="D20" i="4"/>
  <c r="I29" i="4"/>
  <c r="H29" i="4"/>
  <c r="G29" i="4"/>
  <c r="F29" i="4"/>
  <c r="E29" i="4"/>
  <c r="I26" i="4"/>
  <c r="H26" i="4"/>
  <c r="G26" i="4"/>
  <c r="F26" i="4"/>
  <c r="E26" i="4"/>
  <c r="I25" i="4"/>
  <c r="H25" i="4"/>
  <c r="G25" i="4"/>
  <c r="F25" i="4"/>
  <c r="E25" i="4"/>
  <c r="I24" i="4"/>
  <c r="H24" i="4"/>
  <c r="G24" i="4"/>
  <c r="F24" i="4"/>
  <c r="E24" i="4"/>
  <c r="D11" i="23"/>
  <c r="D10" i="23"/>
  <c r="D17" i="40"/>
  <c r="D17" i="43"/>
  <c r="D19" i="25"/>
  <c r="D10" i="25"/>
  <c r="D17" i="25"/>
  <c r="D19" i="26"/>
  <c r="D17" i="26"/>
  <c r="D17" i="27"/>
  <c r="D12" i="18"/>
  <c r="D14" i="4" s="1"/>
  <c r="D11" i="18"/>
  <c r="D10" i="18"/>
  <c r="D17" i="16"/>
  <c r="J12" i="7"/>
  <c r="J12" i="8"/>
  <c r="J12" i="12"/>
  <c r="J12" i="33"/>
  <c r="J18" i="7"/>
  <c r="J18" i="31"/>
  <c r="J18" i="8"/>
  <c r="J28" i="12"/>
  <c r="J28" i="33"/>
  <c r="D19" i="9"/>
  <c r="D21" i="4" s="1"/>
  <c r="D17" i="9"/>
  <c r="D21" i="11"/>
  <c r="D23" i="46" s="1"/>
  <c r="D19" i="11"/>
  <c r="D19" i="14"/>
  <c r="D12" i="1"/>
  <c r="D11" i="1"/>
  <c r="D13" i="46" s="1"/>
  <c r="D10" i="1"/>
  <c r="D12" i="46" s="1"/>
  <c r="D19" i="3"/>
  <c r="J25" i="12"/>
  <c r="J24" i="12"/>
  <c r="J23" i="12"/>
  <c r="J21" i="12"/>
  <c r="J20" i="12"/>
  <c r="J19" i="12"/>
  <c r="J17" i="12"/>
  <c r="J16" i="12"/>
  <c r="J15" i="12"/>
  <c r="J14" i="12"/>
  <c r="J13" i="12"/>
  <c r="J11" i="12"/>
  <c r="J25" i="33"/>
  <c r="J24" i="33"/>
  <c r="J23" i="33"/>
  <c r="J21" i="33"/>
  <c r="J20" i="33"/>
  <c r="J19" i="33"/>
  <c r="J17" i="33"/>
  <c r="J16" i="33"/>
  <c r="J15" i="33"/>
  <c r="J14" i="33"/>
  <c r="J13" i="33"/>
  <c r="J11" i="33"/>
  <c r="I27" i="45"/>
  <c r="I28" i="45" s="1"/>
  <c r="I30" i="45" s="1"/>
  <c r="I19" i="3" s="1"/>
  <c r="H27" i="45"/>
  <c r="J27" i="45" s="1"/>
  <c r="G27" i="45"/>
  <c r="F27" i="45"/>
  <c r="E27" i="45"/>
  <c r="E28" i="45" s="1"/>
  <c r="D27" i="45"/>
  <c r="I23" i="45"/>
  <c r="H23" i="45"/>
  <c r="G23" i="45"/>
  <c r="G28" i="45"/>
  <c r="F23" i="45"/>
  <c r="F28" i="45" s="1"/>
  <c r="E23" i="45"/>
  <c r="D23" i="45"/>
  <c r="D28" i="45" s="1"/>
  <c r="D30" i="45" s="1"/>
  <c r="I19" i="45"/>
  <c r="H19" i="45"/>
  <c r="F19" i="45"/>
  <c r="F30" i="45"/>
  <c r="F19" i="3" s="1"/>
  <c r="E19" i="45"/>
  <c r="E30" i="45" s="1"/>
  <c r="E19" i="3" s="1"/>
  <c r="D19" i="45"/>
  <c r="I27" i="44"/>
  <c r="H27" i="44"/>
  <c r="G27" i="44"/>
  <c r="F27" i="44"/>
  <c r="E27" i="44"/>
  <c r="D27" i="44"/>
  <c r="I23" i="44"/>
  <c r="I28" i="44" s="1"/>
  <c r="H23" i="44"/>
  <c r="J23" i="44" s="1"/>
  <c r="G23" i="44"/>
  <c r="F23" i="44"/>
  <c r="F28" i="44" s="1"/>
  <c r="E23" i="44"/>
  <c r="E28" i="44" s="1"/>
  <c r="E30" i="44" s="1"/>
  <c r="E17" i="3" s="1"/>
  <c r="D23" i="44"/>
  <c r="D28" i="44"/>
  <c r="D30" i="44" s="1"/>
  <c r="D17" i="3" s="1"/>
  <c r="D19" i="44"/>
  <c r="I25" i="43"/>
  <c r="H25" i="43"/>
  <c r="J25" i="43" s="1"/>
  <c r="G25" i="43"/>
  <c r="F25" i="43"/>
  <c r="E25" i="43"/>
  <c r="D25" i="43"/>
  <c r="I21" i="43"/>
  <c r="I26" i="43" s="1"/>
  <c r="H21" i="43"/>
  <c r="J21" i="43" s="1"/>
  <c r="J26" i="43" s="1"/>
  <c r="H26" i="43"/>
  <c r="G21" i="43"/>
  <c r="G26" i="43" s="1"/>
  <c r="F21" i="43"/>
  <c r="F26" i="43"/>
  <c r="E21" i="43"/>
  <c r="E26" i="43" s="1"/>
  <c r="E28" i="43" s="1"/>
  <c r="E34" i="3" s="1"/>
  <c r="D21" i="43"/>
  <c r="D26" i="43"/>
  <c r="D28" i="43" s="1"/>
  <c r="D34" i="3" s="1"/>
  <c r="I17" i="43"/>
  <c r="I28" i="43"/>
  <c r="I34" i="3" s="1"/>
  <c r="H17" i="43"/>
  <c r="G17" i="43"/>
  <c r="G28" i="43" s="1"/>
  <c r="G34" i="3" s="1"/>
  <c r="F17" i="43"/>
  <c r="E17" i="43"/>
  <c r="I25" i="42"/>
  <c r="I26" i="42" s="1"/>
  <c r="I28" i="42" s="1"/>
  <c r="I33" i="3" s="1"/>
  <c r="H25" i="42"/>
  <c r="G25" i="42"/>
  <c r="F25" i="42"/>
  <c r="E25" i="42"/>
  <c r="E26" i="42" s="1"/>
  <c r="E28" i="42" s="1"/>
  <c r="E33" i="3" s="1"/>
  <c r="D25" i="42"/>
  <c r="I21" i="42"/>
  <c r="H21" i="42"/>
  <c r="H26" i="42" s="1"/>
  <c r="G21" i="42"/>
  <c r="G26" i="42"/>
  <c r="F21" i="42"/>
  <c r="F26" i="42" s="1"/>
  <c r="E21" i="42"/>
  <c r="D21" i="42"/>
  <c r="D26" i="42"/>
  <c r="I17" i="42"/>
  <c r="H17" i="42"/>
  <c r="F17" i="42"/>
  <c r="F28" i="42" s="1"/>
  <c r="F33" i="3" s="1"/>
  <c r="E17" i="42"/>
  <c r="D17" i="42"/>
  <c r="D28" i="42"/>
  <c r="D33" i="3" s="1"/>
  <c r="F28" i="43"/>
  <c r="F34" i="3" s="1"/>
  <c r="G28" i="42"/>
  <c r="G33" i="3" s="1"/>
  <c r="E26" i="41"/>
  <c r="I25" i="41"/>
  <c r="H25" i="41"/>
  <c r="J25" i="41" s="1"/>
  <c r="G25" i="41"/>
  <c r="F25" i="41"/>
  <c r="E25" i="41"/>
  <c r="D25" i="41"/>
  <c r="I21" i="41"/>
  <c r="I26" i="41" s="1"/>
  <c r="H21" i="41"/>
  <c r="J21" i="41" s="1"/>
  <c r="G21" i="41"/>
  <c r="G26" i="41" s="1"/>
  <c r="F21" i="41"/>
  <c r="F26" i="41" s="1"/>
  <c r="F28" i="41" s="1"/>
  <c r="F28" i="3" s="1"/>
  <c r="E21" i="41"/>
  <c r="D21" i="41"/>
  <c r="D26" i="41" s="1"/>
  <c r="I17" i="41"/>
  <c r="I28" i="41" s="1"/>
  <c r="I28" i="3" s="1"/>
  <c r="H17" i="41"/>
  <c r="G17" i="41"/>
  <c r="G28" i="41"/>
  <c r="G28" i="3" s="1"/>
  <c r="F17" i="41"/>
  <c r="E17" i="41"/>
  <c r="E28" i="41" s="1"/>
  <c r="E28" i="3" s="1"/>
  <c r="D17" i="41"/>
  <c r="D28" i="41" s="1"/>
  <c r="D28" i="3" s="1"/>
  <c r="I17" i="34"/>
  <c r="J11" i="7"/>
  <c r="J10" i="7"/>
  <c r="J17" i="7" s="1"/>
  <c r="J28" i="7" s="1"/>
  <c r="J23" i="3" s="1"/>
  <c r="J11" i="8"/>
  <c r="J10" i="8"/>
  <c r="H27" i="11"/>
  <c r="H23" i="11"/>
  <c r="H27" i="14"/>
  <c r="J27" i="14" s="1"/>
  <c r="H23" i="14"/>
  <c r="H28" i="14"/>
  <c r="H19" i="14"/>
  <c r="H26" i="10"/>
  <c r="J26" i="10" s="1"/>
  <c r="H22" i="10"/>
  <c r="H27" i="10"/>
  <c r="H18" i="10"/>
  <c r="D21" i="1"/>
  <c r="D26" i="1" s="1"/>
  <c r="I21" i="27"/>
  <c r="I26" i="27"/>
  <c r="I28" i="27" s="1"/>
  <c r="I30" i="3" s="1"/>
  <c r="I25" i="27"/>
  <c r="H21" i="27"/>
  <c r="J21" i="27" s="1"/>
  <c r="I17" i="27"/>
  <c r="H17" i="34"/>
  <c r="H21" i="34"/>
  <c r="J21" i="34" s="1"/>
  <c r="H26" i="34"/>
  <c r="H28" i="34" s="1"/>
  <c r="H37" i="3" s="1"/>
  <c r="H25" i="34"/>
  <c r="H21" i="23"/>
  <c r="H25" i="23"/>
  <c r="I25" i="40"/>
  <c r="H25" i="40"/>
  <c r="J25" i="40" s="1"/>
  <c r="G25" i="40"/>
  <c r="F25" i="40"/>
  <c r="F26" i="40" s="1"/>
  <c r="F28" i="40" s="1"/>
  <c r="F35" i="3" s="1"/>
  <c r="E25" i="40"/>
  <c r="D25" i="40"/>
  <c r="I21" i="40"/>
  <c r="I26" i="40"/>
  <c r="I28" i="40" s="1"/>
  <c r="I35" i="3" s="1"/>
  <c r="H21" i="40"/>
  <c r="H26" i="40"/>
  <c r="G21" i="40"/>
  <c r="G26" i="40"/>
  <c r="F21" i="40"/>
  <c r="E21" i="40"/>
  <c r="D21" i="40"/>
  <c r="D26" i="40" s="1"/>
  <c r="I17" i="40"/>
  <c r="H17" i="40"/>
  <c r="G17" i="40"/>
  <c r="F17" i="40"/>
  <c r="E17" i="40"/>
  <c r="H25" i="25"/>
  <c r="H17" i="25"/>
  <c r="H21" i="26"/>
  <c r="H26" i="26"/>
  <c r="H25" i="26"/>
  <c r="H17" i="26"/>
  <c r="D28" i="40"/>
  <c r="D35" i="3" s="1"/>
  <c r="H21" i="32"/>
  <c r="H26" i="32" s="1"/>
  <c r="H25" i="32"/>
  <c r="H17" i="32"/>
  <c r="H21" i="28"/>
  <c r="H26" i="28" s="1"/>
  <c r="H28" i="28" s="1"/>
  <c r="H27" i="3" s="1"/>
  <c r="H25" i="28"/>
  <c r="H17" i="28"/>
  <c r="H25" i="18"/>
  <c r="H17" i="20"/>
  <c r="H28" i="20" s="1"/>
  <c r="H25" i="3" s="1"/>
  <c r="H21" i="20"/>
  <c r="H26" i="20"/>
  <c r="H25" i="20"/>
  <c r="H21" i="16"/>
  <c r="H26" i="16" s="1"/>
  <c r="H28" i="16" s="1"/>
  <c r="H24" i="3" s="1"/>
  <c r="H25" i="16"/>
  <c r="H17" i="7"/>
  <c r="H21" i="7"/>
  <c r="H25" i="7"/>
  <c r="H17" i="31"/>
  <c r="H21" i="31"/>
  <c r="H25" i="31"/>
  <c r="H17" i="8"/>
  <c r="H28" i="8"/>
  <c r="H21" i="3" s="1"/>
  <c r="H21" i="8"/>
  <c r="H26" i="8"/>
  <c r="H25" i="8"/>
  <c r="H25" i="9"/>
  <c r="H17" i="9"/>
  <c r="H18" i="12"/>
  <c r="H22" i="12"/>
  <c r="H27" i="12"/>
  <c r="H26" i="12"/>
  <c r="H18" i="15"/>
  <c r="H26" i="15"/>
  <c r="J26" i="15" s="1"/>
  <c r="G22" i="15"/>
  <c r="H22" i="15"/>
  <c r="J22" i="15" s="1"/>
  <c r="J27" i="15" s="1"/>
  <c r="I22" i="15"/>
  <c r="I27" i="15" s="1"/>
  <c r="G26" i="33"/>
  <c r="J26" i="33" s="1"/>
  <c r="H26" i="33"/>
  <c r="I26" i="33"/>
  <c r="G22" i="33"/>
  <c r="G27" i="33"/>
  <c r="J27" i="33" s="1"/>
  <c r="H22" i="33"/>
  <c r="I22" i="33"/>
  <c r="I27" i="33" s="1"/>
  <c r="G18" i="33"/>
  <c r="H18" i="33"/>
  <c r="J27" i="34"/>
  <c r="J27" i="32"/>
  <c r="J27" i="20"/>
  <c r="J24" i="20"/>
  <c r="J25" i="20" s="1"/>
  <c r="J23" i="20"/>
  <c r="J27" i="7"/>
  <c r="J24" i="7"/>
  <c r="J23" i="7"/>
  <c r="J22" i="7"/>
  <c r="J20" i="7"/>
  <c r="J19" i="7"/>
  <c r="J16" i="7"/>
  <c r="J15" i="7"/>
  <c r="J14" i="7"/>
  <c r="J13" i="7"/>
  <c r="J27" i="31"/>
  <c r="J24" i="31"/>
  <c r="J23" i="31"/>
  <c r="J22" i="31"/>
  <c r="J20" i="31"/>
  <c r="J19" i="31"/>
  <c r="J27" i="8"/>
  <c r="J24" i="8"/>
  <c r="J23" i="8"/>
  <c r="J22" i="8"/>
  <c r="J20" i="8"/>
  <c r="J19" i="8"/>
  <c r="J16" i="8"/>
  <c r="J15" i="8"/>
  <c r="J14" i="8"/>
  <c r="J13" i="8"/>
  <c r="F21" i="1"/>
  <c r="F26" i="1" s="1"/>
  <c r="F28" i="1" s="1"/>
  <c r="F10" i="3" s="1"/>
  <c r="G21" i="1"/>
  <c r="H21" i="1"/>
  <c r="I21" i="1"/>
  <c r="F25" i="1"/>
  <c r="G25" i="1"/>
  <c r="H25" i="1"/>
  <c r="J25" i="1" s="1"/>
  <c r="I25" i="1"/>
  <c r="E24" i="6"/>
  <c r="E25" i="6" s="1"/>
  <c r="E27" i="6" s="1"/>
  <c r="E11" i="3" s="1"/>
  <c r="F24" i="6"/>
  <c r="G24" i="6"/>
  <c r="H24" i="6"/>
  <c r="I24" i="6"/>
  <c r="E20" i="6"/>
  <c r="F20" i="6"/>
  <c r="F25" i="6" s="1"/>
  <c r="F27" i="6" s="1"/>
  <c r="F11" i="3" s="1"/>
  <c r="G20" i="6"/>
  <c r="H20" i="6"/>
  <c r="I20" i="6"/>
  <c r="E16" i="6"/>
  <c r="F16" i="6"/>
  <c r="G16" i="6"/>
  <c r="E25" i="1"/>
  <c r="E21" i="1"/>
  <c r="E22" i="10"/>
  <c r="F22" i="10"/>
  <c r="F27" i="10" s="1"/>
  <c r="F29" i="10" s="1"/>
  <c r="F12" i="3" s="1"/>
  <c r="G22" i="10"/>
  <c r="I22" i="10"/>
  <c r="I27" i="10"/>
  <c r="D21" i="18"/>
  <c r="G25" i="27"/>
  <c r="I18" i="12"/>
  <c r="J18" i="12" s="1"/>
  <c r="G21" i="27"/>
  <c r="D17" i="23"/>
  <c r="I25" i="34"/>
  <c r="G25" i="34"/>
  <c r="F25" i="34"/>
  <c r="E25" i="34"/>
  <c r="D25" i="34"/>
  <c r="I21" i="34"/>
  <c r="I26" i="34"/>
  <c r="I28" i="34" s="1"/>
  <c r="I37" i="3" s="1"/>
  <c r="G21" i="34"/>
  <c r="F21" i="34"/>
  <c r="E21" i="34"/>
  <c r="D21" i="34"/>
  <c r="D26" i="34" s="1"/>
  <c r="D28" i="34" s="1"/>
  <c r="D37" i="3" s="1"/>
  <c r="G17" i="34"/>
  <c r="F17" i="34"/>
  <c r="F28" i="34" s="1"/>
  <c r="F37" i="3" s="1"/>
  <c r="E17" i="34"/>
  <c r="D17" i="34"/>
  <c r="F26" i="33"/>
  <c r="E26" i="33"/>
  <c r="D26" i="33"/>
  <c r="F22" i="33"/>
  <c r="F27" i="33" s="1"/>
  <c r="E22" i="33"/>
  <c r="D22" i="33"/>
  <c r="D27" i="33" s="1"/>
  <c r="F18" i="33"/>
  <c r="E18" i="33"/>
  <c r="E29" i="33" s="1"/>
  <c r="E15" i="3" s="1"/>
  <c r="D18" i="33"/>
  <c r="D29" i="33"/>
  <c r="D15" i="3" s="1"/>
  <c r="I25" i="32"/>
  <c r="G25" i="32"/>
  <c r="F25" i="32"/>
  <c r="E25" i="32"/>
  <c r="D25" i="32"/>
  <c r="I21" i="32"/>
  <c r="I26" i="32" s="1"/>
  <c r="I28" i="32" s="1"/>
  <c r="I29" i="3" s="1"/>
  <c r="J21" i="32"/>
  <c r="G21" i="32"/>
  <c r="G26" i="32"/>
  <c r="F21" i="32"/>
  <c r="F26" i="32" s="1"/>
  <c r="E21" i="32"/>
  <c r="E26" i="32"/>
  <c r="D21" i="32"/>
  <c r="D26" i="32" s="1"/>
  <c r="D28" i="32" s="1"/>
  <c r="D29" i="3" s="1"/>
  <c r="I17" i="32"/>
  <c r="G17" i="32"/>
  <c r="G28" i="32" s="1"/>
  <c r="G29" i="3" s="1"/>
  <c r="F17" i="32"/>
  <c r="F28" i="32" s="1"/>
  <c r="F29" i="3" s="1"/>
  <c r="E17" i="32"/>
  <c r="D17" i="32"/>
  <c r="I25" i="31"/>
  <c r="I26" i="31"/>
  <c r="G25" i="31"/>
  <c r="F25" i="31"/>
  <c r="E25" i="31"/>
  <c r="D25" i="31"/>
  <c r="D26" i="31" s="1"/>
  <c r="D28" i="31" s="1"/>
  <c r="D22" i="3" s="1"/>
  <c r="I21" i="31"/>
  <c r="G21" i="31"/>
  <c r="G26" i="31" s="1"/>
  <c r="F21" i="31"/>
  <c r="F26" i="31" s="1"/>
  <c r="F28" i="31" s="1"/>
  <c r="F22" i="3" s="1"/>
  <c r="E21" i="31"/>
  <c r="D21" i="31"/>
  <c r="I17" i="31"/>
  <c r="I28" i="31"/>
  <c r="I22" i="3" s="1"/>
  <c r="G17" i="31"/>
  <c r="G28" i="31"/>
  <c r="G22" i="3" s="1"/>
  <c r="F17" i="31"/>
  <c r="E17" i="31"/>
  <c r="D17" i="31"/>
  <c r="E26" i="31"/>
  <c r="E28" i="31" s="1"/>
  <c r="E22" i="3" s="1"/>
  <c r="I25" i="23"/>
  <c r="G25" i="23"/>
  <c r="F25" i="23"/>
  <c r="E25" i="23"/>
  <c r="E26" i="23" s="1"/>
  <c r="D25" i="23"/>
  <c r="I21" i="23"/>
  <c r="I26" i="23" s="1"/>
  <c r="G21" i="23"/>
  <c r="G26" i="23" s="1"/>
  <c r="F21" i="23"/>
  <c r="F26" i="23" s="1"/>
  <c r="E21" i="23"/>
  <c r="D21" i="23"/>
  <c r="D26" i="23" s="1"/>
  <c r="G17" i="23"/>
  <c r="I25" i="25"/>
  <c r="G25" i="25"/>
  <c r="F25" i="25"/>
  <c r="E25" i="25"/>
  <c r="D25" i="25"/>
  <c r="I21" i="25"/>
  <c r="G21" i="25"/>
  <c r="G26" i="25" s="1"/>
  <c r="F21" i="25"/>
  <c r="F26" i="25" s="1"/>
  <c r="F28" i="25" s="1"/>
  <c r="E21" i="25"/>
  <c r="D21" i="25"/>
  <c r="I17" i="25"/>
  <c r="I25" i="26"/>
  <c r="G25" i="26"/>
  <c r="F25" i="26"/>
  <c r="E25" i="26"/>
  <c r="D25" i="26"/>
  <c r="I21" i="26"/>
  <c r="J21" i="26" s="1"/>
  <c r="I26" i="26"/>
  <c r="I28" i="26" s="1"/>
  <c r="I31" i="3" s="1"/>
  <c r="G21" i="26"/>
  <c r="F21" i="26"/>
  <c r="F26" i="26" s="1"/>
  <c r="F28" i="26"/>
  <c r="F31" i="3" s="1"/>
  <c r="E21" i="26"/>
  <c r="E26" i="26"/>
  <c r="E28" i="26" s="1"/>
  <c r="E31" i="3" s="1"/>
  <c r="D21" i="26"/>
  <c r="D26" i="26" s="1"/>
  <c r="D28" i="26"/>
  <c r="D31" i="3" s="1"/>
  <c r="H25" i="27"/>
  <c r="J25" i="27" s="1"/>
  <c r="F25" i="27"/>
  <c r="E25" i="27"/>
  <c r="D25" i="27"/>
  <c r="F21" i="27"/>
  <c r="F26" i="27" s="1"/>
  <c r="E21" i="27"/>
  <c r="E26" i="27"/>
  <c r="E28" i="27" s="1"/>
  <c r="E30" i="3" s="1"/>
  <c r="D21" i="27"/>
  <c r="H17" i="27"/>
  <c r="I25" i="28"/>
  <c r="G25" i="28"/>
  <c r="F25" i="28"/>
  <c r="E25" i="28"/>
  <c r="D25" i="28"/>
  <c r="I21" i="28"/>
  <c r="G21" i="28"/>
  <c r="G26" i="28" s="1"/>
  <c r="G28" i="28"/>
  <c r="G27" i="3" s="1"/>
  <c r="F21" i="28"/>
  <c r="E21" i="28"/>
  <c r="E26" i="28" s="1"/>
  <c r="E28" i="28"/>
  <c r="E27" i="3" s="1"/>
  <c r="D21" i="28"/>
  <c r="I17" i="28"/>
  <c r="G17" i="28"/>
  <c r="F17" i="28"/>
  <c r="E17" i="28"/>
  <c r="D17" i="28"/>
  <c r="D24" i="6"/>
  <c r="D20" i="6"/>
  <c r="D25" i="6" s="1"/>
  <c r="D16" i="6"/>
  <c r="D27" i="6" s="1"/>
  <c r="D11" i="3" s="1"/>
  <c r="I26" i="10"/>
  <c r="G26" i="10"/>
  <c r="G27" i="10" s="1"/>
  <c r="G29" i="10" s="1"/>
  <c r="G12" i="3" s="1"/>
  <c r="F26" i="10"/>
  <c r="E26" i="10"/>
  <c r="E27" i="10" s="1"/>
  <c r="D26" i="10"/>
  <c r="D22" i="10"/>
  <c r="D27" i="10" s="1"/>
  <c r="I18" i="10"/>
  <c r="I29" i="10" s="1"/>
  <c r="I12" i="3" s="1"/>
  <c r="G18" i="10"/>
  <c r="F18" i="10"/>
  <c r="E18" i="10"/>
  <c r="D18" i="10"/>
  <c r="D29" i="10" s="1"/>
  <c r="D12" i="3" s="1"/>
  <c r="I27" i="14"/>
  <c r="G27" i="14"/>
  <c r="F27" i="14"/>
  <c r="E27" i="14"/>
  <c r="E28" i="14" s="1"/>
  <c r="E30" i="14" s="1"/>
  <c r="E13" i="3" s="1"/>
  <c r="D27" i="14"/>
  <c r="I23" i="14"/>
  <c r="I28" i="14" s="1"/>
  <c r="G23" i="14"/>
  <c r="G28" i="14" s="1"/>
  <c r="F23" i="14"/>
  <c r="F28" i="14" s="1"/>
  <c r="E23" i="14"/>
  <c r="D23" i="14"/>
  <c r="I19" i="14"/>
  <c r="I30" i="14" s="1"/>
  <c r="I13" i="3" s="1"/>
  <c r="G19" i="14"/>
  <c r="F19" i="14"/>
  <c r="E19" i="14"/>
  <c r="I26" i="15"/>
  <c r="G26" i="15"/>
  <c r="F26" i="15"/>
  <c r="E26" i="15"/>
  <c r="E27" i="15" s="1"/>
  <c r="E29" i="15" s="1"/>
  <c r="E14" i="3" s="1"/>
  <c r="D26" i="15"/>
  <c r="F22" i="15"/>
  <c r="F27" i="15" s="1"/>
  <c r="F29" i="15" s="1"/>
  <c r="F14" i="3" s="1"/>
  <c r="E22" i="15"/>
  <c r="D22" i="15"/>
  <c r="D27" i="15"/>
  <c r="D18" i="15"/>
  <c r="I27" i="11"/>
  <c r="G27" i="11"/>
  <c r="F27" i="11"/>
  <c r="E27" i="11"/>
  <c r="D27" i="11"/>
  <c r="I23" i="11"/>
  <c r="I28" i="11"/>
  <c r="G23" i="11"/>
  <c r="G28" i="11"/>
  <c r="G30" i="11" s="1"/>
  <c r="G18" i="3" s="1"/>
  <c r="F23" i="11"/>
  <c r="F28" i="11" s="1"/>
  <c r="F30" i="11" s="1"/>
  <c r="F18" i="3" s="1"/>
  <c r="E23" i="11"/>
  <c r="E28" i="11"/>
  <c r="E30" i="11" s="1"/>
  <c r="E18" i="3" s="1"/>
  <c r="D23" i="11"/>
  <c r="D28" i="11" s="1"/>
  <c r="D30" i="11" s="1"/>
  <c r="D18" i="3" s="1"/>
  <c r="I25" i="9"/>
  <c r="G25" i="9"/>
  <c r="F25" i="9"/>
  <c r="E25" i="9"/>
  <c r="D25" i="9"/>
  <c r="G21" i="9"/>
  <c r="G26" i="9" s="1"/>
  <c r="E21" i="9"/>
  <c r="E26" i="9" s="1"/>
  <c r="D21" i="9"/>
  <c r="D26" i="9" s="1"/>
  <c r="I25" i="8"/>
  <c r="G25" i="8"/>
  <c r="F25" i="8"/>
  <c r="E25" i="8"/>
  <c r="D25" i="8"/>
  <c r="I21" i="8"/>
  <c r="I26" i="8"/>
  <c r="I28" i="8" s="1"/>
  <c r="I21" i="3" s="1"/>
  <c r="G21" i="8"/>
  <c r="G26" i="8" s="1"/>
  <c r="F21" i="8"/>
  <c r="E21" i="8"/>
  <c r="E26" i="8" s="1"/>
  <c r="D21" i="8"/>
  <c r="D26" i="8" s="1"/>
  <c r="I17" i="8"/>
  <c r="G17" i="8"/>
  <c r="G28" i="8"/>
  <c r="G21" i="3" s="1"/>
  <c r="F17" i="8"/>
  <c r="E17" i="8"/>
  <c r="D17" i="8"/>
  <c r="I25" i="7"/>
  <c r="G25" i="7"/>
  <c r="G26" i="7" s="1"/>
  <c r="G28" i="7" s="1"/>
  <c r="G23" i="3" s="1"/>
  <c r="F25" i="7"/>
  <c r="E25" i="7"/>
  <c r="D25" i="7"/>
  <c r="I21" i="7"/>
  <c r="I26" i="7"/>
  <c r="G21" i="7"/>
  <c r="F21" i="7"/>
  <c r="F26" i="7"/>
  <c r="F28" i="7" s="1"/>
  <c r="F23" i="3" s="1"/>
  <c r="E21" i="7"/>
  <c r="E26" i="7" s="1"/>
  <c r="D21" i="7"/>
  <c r="D26" i="7" s="1"/>
  <c r="I17" i="7"/>
  <c r="G17" i="7"/>
  <c r="F17" i="7"/>
  <c r="E17" i="7"/>
  <c r="D17" i="7"/>
  <c r="I25" i="16"/>
  <c r="I26" i="16" s="1"/>
  <c r="I28" i="16" s="1"/>
  <c r="I24" i="3" s="1"/>
  <c r="G25" i="16"/>
  <c r="F25" i="16"/>
  <c r="E25" i="16"/>
  <c r="D25" i="16"/>
  <c r="D26" i="16" s="1"/>
  <c r="I21" i="16"/>
  <c r="G21" i="16"/>
  <c r="F21" i="16"/>
  <c r="F26" i="16" s="1"/>
  <c r="F28" i="16" s="1"/>
  <c r="F24" i="3" s="1"/>
  <c r="E21" i="16"/>
  <c r="E26" i="16"/>
  <c r="D21" i="16"/>
  <c r="I25" i="20"/>
  <c r="G25" i="20"/>
  <c r="G26" i="20" s="1"/>
  <c r="G28" i="20" s="1"/>
  <c r="G25" i="3" s="1"/>
  <c r="F25" i="20"/>
  <c r="E25" i="20"/>
  <c r="D25" i="20"/>
  <c r="I21" i="20"/>
  <c r="I26" i="20" s="1"/>
  <c r="I28" i="20" s="1"/>
  <c r="I25" i="3" s="1"/>
  <c r="G21" i="20"/>
  <c r="F21" i="20"/>
  <c r="F26" i="20"/>
  <c r="F28" i="20" s="1"/>
  <c r="F25" i="3" s="1"/>
  <c r="E21" i="20"/>
  <c r="E26" i="20"/>
  <c r="D21" i="20"/>
  <c r="D26" i="20"/>
  <c r="D28" i="20" s="1"/>
  <c r="D25" i="3" s="1"/>
  <c r="I17" i="20"/>
  <c r="G17" i="20"/>
  <c r="F17" i="20"/>
  <c r="E17" i="20"/>
  <c r="E28" i="20"/>
  <c r="E25" i="3" s="1"/>
  <c r="D17" i="20"/>
  <c r="I25" i="18"/>
  <c r="G25" i="18"/>
  <c r="F25" i="18"/>
  <c r="E25" i="18"/>
  <c r="D25" i="18"/>
  <c r="G21" i="18"/>
  <c r="G26" i="18" s="1"/>
  <c r="F21" i="18"/>
  <c r="F26" i="18" s="1"/>
  <c r="E21" i="18"/>
  <c r="I26" i="12"/>
  <c r="G26" i="12"/>
  <c r="J26" i="12" s="1"/>
  <c r="F26" i="12"/>
  <c r="F27" i="12"/>
  <c r="E26" i="12"/>
  <c r="D26" i="12"/>
  <c r="I22" i="12"/>
  <c r="G22" i="12"/>
  <c r="F22" i="12"/>
  <c r="E22" i="12"/>
  <c r="E27" i="12" s="1"/>
  <c r="D22" i="12"/>
  <c r="G18" i="12"/>
  <c r="F18" i="12"/>
  <c r="F29" i="12" s="1"/>
  <c r="F16" i="3" s="1"/>
  <c r="E18" i="12"/>
  <c r="E29" i="12" s="1"/>
  <c r="E16" i="3" s="1"/>
  <c r="D18" i="12"/>
  <c r="D26" i="27"/>
  <c r="D28" i="27" s="1"/>
  <c r="D30" i="3" s="1"/>
  <c r="E26" i="34"/>
  <c r="E28" i="34" s="1"/>
  <c r="E37" i="3" s="1"/>
  <c r="F26" i="34"/>
  <c r="G26" i="34"/>
  <c r="E26" i="25"/>
  <c r="E28" i="25" s="1"/>
  <c r="E32" i="3" s="1"/>
  <c r="D26" i="28"/>
  <c r="D28" i="28" s="1"/>
  <c r="D27" i="3" s="1"/>
  <c r="I26" i="28"/>
  <c r="I28" i="28"/>
  <c r="I27" i="3" s="1"/>
  <c r="F26" i="28"/>
  <c r="F28" i="28" s="1"/>
  <c r="F27" i="3" s="1"/>
  <c r="J21" i="7"/>
  <c r="J26" i="7" s="1"/>
  <c r="J25" i="7"/>
  <c r="J21" i="31"/>
  <c r="J26" i="31"/>
  <c r="J28" i="31" s="1"/>
  <c r="J22" i="3" s="1"/>
  <c r="J25" i="31"/>
  <c r="J21" i="8"/>
  <c r="J25" i="8"/>
  <c r="J26" i="8" s="1"/>
  <c r="J28" i="8" s="1"/>
  <c r="J21" i="3" s="1"/>
  <c r="I27" i="12"/>
  <c r="G27" i="15"/>
  <c r="G29" i="15"/>
  <c r="G14" i="3" s="1"/>
  <c r="E27" i="33"/>
  <c r="H27" i="33"/>
  <c r="H29" i="33" s="1"/>
  <c r="H15" i="3" s="1"/>
  <c r="I18" i="33"/>
  <c r="J18" i="33" s="1"/>
  <c r="I18" i="15"/>
  <c r="I29" i="15"/>
  <c r="I14" i="3" s="1"/>
  <c r="D28" i="14"/>
  <c r="D30" i="14"/>
  <c r="D13" i="3"/>
  <c r="I29" i="12"/>
  <c r="I16" i="3" s="1"/>
  <c r="E28" i="7"/>
  <c r="E23" i="3" s="1"/>
  <c r="D29" i="15"/>
  <c r="D14" i="3"/>
  <c r="E28" i="8"/>
  <c r="E21" i="3" s="1"/>
  <c r="D28" i="7"/>
  <c r="D23" i="3"/>
  <c r="H28" i="11"/>
  <c r="H26" i="7"/>
  <c r="G26" i="27"/>
  <c r="G28" i="27"/>
  <c r="G30" i="3" s="1"/>
  <c r="H29" i="12"/>
  <c r="H16" i="3" s="1"/>
  <c r="H26" i="31"/>
  <c r="H28" i="31"/>
  <c r="H22" i="3" s="1"/>
  <c r="E26" i="40"/>
  <c r="E28" i="40" s="1"/>
  <c r="E35" i="3" s="1"/>
  <c r="G26" i="26"/>
  <c r="E26" i="18"/>
  <c r="G28" i="40"/>
  <c r="G35" i="3" s="1"/>
  <c r="G28" i="44"/>
  <c r="G30" i="44" s="1"/>
  <c r="G17" i="3" s="1"/>
  <c r="E26" i="1"/>
  <c r="G28" i="26"/>
  <c r="G31" i="3" s="1"/>
  <c r="E28" i="16"/>
  <c r="E24" i="3" s="1"/>
  <c r="J17" i="8"/>
  <c r="G30" i="14"/>
  <c r="G13" i="3" s="1"/>
  <c r="I17" i="23"/>
  <c r="I28" i="23"/>
  <c r="I36" i="3" s="1"/>
  <c r="H28" i="43"/>
  <c r="H34" i="3" s="1"/>
  <c r="H21" i="25"/>
  <c r="H17" i="1"/>
  <c r="H21" i="9"/>
  <c r="H26" i="25"/>
  <c r="H28" i="25"/>
  <c r="H32" i="3" s="1"/>
  <c r="H28" i="26"/>
  <c r="H31" i="3" s="1"/>
  <c r="H28" i="32"/>
  <c r="H29" i="3" s="1"/>
  <c r="H30" i="11"/>
  <c r="H18" i="3" s="1"/>
  <c r="G26" i="16"/>
  <c r="G28" i="16" s="1"/>
  <c r="G24" i="3" s="1"/>
  <c r="I13" i="46"/>
  <c r="J25" i="23"/>
  <c r="H12" i="46"/>
  <c r="J16" i="46"/>
  <c r="I30" i="11"/>
  <c r="I18" i="3" s="1"/>
  <c r="J17" i="43"/>
  <c r="J28" i="43"/>
  <c r="J34" i="3" s="1"/>
  <c r="I30" i="44"/>
  <c r="I17" i="3"/>
  <c r="J16" i="6" l="1"/>
  <c r="I25" i="6"/>
  <c r="I27" i="6" s="1"/>
  <c r="I11" i="3" s="1"/>
  <c r="J24" i="6"/>
  <c r="E17" i="1"/>
  <c r="E28" i="1" s="1"/>
  <c r="E10" i="3" s="1"/>
  <c r="J11" i="1"/>
  <c r="D17" i="1"/>
  <c r="D28" i="1" s="1"/>
  <c r="D10" i="3" s="1"/>
  <c r="G29" i="46"/>
  <c r="H26" i="1"/>
  <c r="J21" i="1"/>
  <c r="G26" i="1"/>
  <c r="G28" i="1" s="1"/>
  <c r="G10" i="3" s="1"/>
  <c r="F32" i="3"/>
  <c r="J18" i="10"/>
  <c r="J29" i="10" s="1"/>
  <c r="J12" i="3" s="1"/>
  <c r="H29" i="10"/>
  <c r="H12" i="3" s="1"/>
  <c r="J26" i="1"/>
  <c r="H27" i="15"/>
  <c r="G29" i="33"/>
  <c r="G27" i="12"/>
  <c r="D29" i="46"/>
  <c r="I29" i="46"/>
  <c r="I28" i="7"/>
  <c r="I23" i="3" s="1"/>
  <c r="F30" i="14"/>
  <c r="F13" i="3" s="1"/>
  <c r="E29" i="10"/>
  <c r="E12" i="3" s="1"/>
  <c r="D26" i="25"/>
  <c r="D28" i="25" s="1"/>
  <c r="D32" i="3" s="1"/>
  <c r="F29" i="33"/>
  <c r="F15" i="3" s="1"/>
  <c r="G28" i="34"/>
  <c r="G37" i="3" s="1"/>
  <c r="J20" i="6"/>
  <c r="H25" i="6"/>
  <c r="H29" i="15"/>
  <c r="H14" i="3" s="1"/>
  <c r="J26" i="40"/>
  <c r="H28" i="40"/>
  <c r="H35" i="3" s="1"/>
  <c r="J21" i="23"/>
  <c r="H26" i="27"/>
  <c r="H28" i="27" s="1"/>
  <c r="H30" i="3" s="1"/>
  <c r="J28" i="14"/>
  <c r="J27" i="11"/>
  <c r="J29" i="15"/>
  <c r="J14" i="3" s="1"/>
  <c r="D28" i="8"/>
  <c r="D21" i="3" s="1"/>
  <c r="G28" i="23"/>
  <c r="G36" i="3" s="1"/>
  <c r="J26" i="26"/>
  <c r="J28" i="26" s="1"/>
  <c r="J31" i="3" s="1"/>
  <c r="H28" i="1"/>
  <c r="H10" i="3" s="1"/>
  <c r="E25" i="46"/>
  <c r="H27" i="4"/>
  <c r="J26" i="32"/>
  <c r="I29" i="33"/>
  <c r="I15" i="3" s="1"/>
  <c r="D27" i="12"/>
  <c r="D29" i="12" s="1"/>
  <c r="D16" i="3" s="1"/>
  <c r="E23" i="4"/>
  <c r="F26" i="8"/>
  <c r="F28" i="8" s="1"/>
  <c r="F21" i="3" s="1"/>
  <c r="E28" i="32"/>
  <c r="E29" i="3" s="1"/>
  <c r="G25" i="6"/>
  <c r="G27" i="6" s="1"/>
  <c r="G11" i="3" s="1"/>
  <c r="H28" i="7"/>
  <c r="H23" i="3" s="1"/>
  <c r="J17" i="28"/>
  <c r="J25" i="32"/>
  <c r="J25" i="34"/>
  <c r="J26" i="27"/>
  <c r="J25" i="9"/>
  <c r="J25" i="16"/>
  <c r="J27" i="4" s="1"/>
  <c r="H29" i="46"/>
  <c r="J26" i="34"/>
  <c r="J28" i="34" s="1"/>
  <c r="J37" i="3" s="1"/>
  <c r="D28" i="16"/>
  <c r="D24" i="3" s="1"/>
  <c r="I26" i="25"/>
  <c r="I28" i="25" s="1"/>
  <c r="I32" i="3" s="1"/>
  <c r="I26" i="1"/>
  <c r="J22" i="33"/>
  <c r="J25" i="18"/>
  <c r="J17" i="32"/>
  <c r="J28" i="32" s="1"/>
  <c r="J29" i="3" s="1"/>
  <c r="J25" i="26"/>
  <c r="J23" i="14"/>
  <c r="H26" i="41"/>
  <c r="J27" i="44"/>
  <c r="J11" i="25"/>
  <c r="G17" i="25"/>
  <c r="G28" i="25" s="1"/>
  <c r="G32" i="3" s="1"/>
  <c r="J17" i="41"/>
  <c r="J21" i="16"/>
  <c r="J17" i="1"/>
  <c r="J28" i="1" s="1"/>
  <c r="J10" i="3" s="1"/>
  <c r="I28" i="1"/>
  <c r="I10" i="3" s="1"/>
  <c r="H28" i="42"/>
  <c r="H33" i="3" s="1"/>
  <c r="J26" i="42"/>
  <c r="H28" i="45"/>
  <c r="J23" i="45"/>
  <c r="F28" i="27"/>
  <c r="F30" i="3" s="1"/>
  <c r="J14" i="45"/>
  <c r="G19" i="45"/>
  <c r="G30" i="45" s="1"/>
  <c r="G19" i="3" s="1"/>
  <c r="J17" i="27"/>
  <c r="J28" i="27" s="1"/>
  <c r="J30" i="3" s="1"/>
  <c r="J28" i="40"/>
  <c r="J35" i="3" s="1"/>
  <c r="J22" i="12"/>
  <c r="D28" i="23"/>
  <c r="D36" i="3" s="1"/>
  <c r="D26" i="18"/>
  <c r="J21" i="20"/>
  <c r="J26" i="20" s="1"/>
  <c r="J28" i="20" s="1"/>
  <c r="J25" i="3" s="1"/>
  <c r="J25" i="28"/>
  <c r="J26" i="28" s="1"/>
  <c r="J21" i="40"/>
  <c r="H30" i="14"/>
  <c r="H13" i="3" s="1"/>
  <c r="J28" i="44"/>
  <c r="J30" i="44" s="1"/>
  <c r="J17" i="3" s="1"/>
  <c r="J24" i="4"/>
  <c r="D15" i="46"/>
  <c r="D17" i="18"/>
  <c r="D28" i="18" s="1"/>
  <c r="D26" i="3" s="1"/>
  <c r="F30" i="44"/>
  <c r="F17" i="3" s="1"/>
  <c r="J28" i="11"/>
  <c r="J22" i="4"/>
  <c r="J24" i="46"/>
  <c r="J29" i="4"/>
  <c r="J19" i="11"/>
  <c r="J30" i="11" s="1"/>
  <c r="J18" i="3" s="1"/>
  <c r="J12" i="42"/>
  <c r="J17" i="42" s="1"/>
  <c r="J30" i="14"/>
  <c r="J13" i="3" s="1"/>
  <c r="J19" i="45"/>
  <c r="D12" i="4"/>
  <c r="E12" i="4"/>
  <c r="E13" i="46"/>
  <c r="J26" i="46"/>
  <c r="H12" i="4"/>
  <c r="F23" i="46"/>
  <c r="H28" i="44"/>
  <c r="H30" i="44" s="1"/>
  <c r="H17" i="3" s="1"/>
  <c r="I26" i="18"/>
  <c r="F19" i="46"/>
  <c r="G13" i="46"/>
  <c r="E13" i="4"/>
  <c r="E18" i="4"/>
  <c r="J27" i="46"/>
  <c r="G23" i="46"/>
  <c r="G17" i="18"/>
  <c r="G28" i="18" s="1"/>
  <c r="G26" i="3" s="1"/>
  <c r="J13" i="4"/>
  <c r="J17" i="23"/>
  <c r="H23" i="4"/>
  <c r="F28" i="23"/>
  <c r="F36" i="3" s="1"/>
  <c r="D13" i="4"/>
  <c r="J28" i="46"/>
  <c r="J20" i="4"/>
  <c r="H21" i="4"/>
  <c r="H15" i="46"/>
  <c r="J15" i="4"/>
  <c r="J16" i="4"/>
  <c r="F13" i="46"/>
  <c r="E28" i="23"/>
  <c r="E36" i="3" s="1"/>
  <c r="J31" i="46"/>
  <c r="E27" i="4"/>
  <c r="E19" i="46"/>
  <c r="F12" i="46"/>
  <c r="J17" i="46"/>
  <c r="H26" i="23"/>
  <c r="J26" i="23" s="1"/>
  <c r="J28" i="23" s="1"/>
  <c r="J36" i="3" s="1"/>
  <c r="H13" i="4"/>
  <c r="I19" i="4"/>
  <c r="H19" i="4"/>
  <c r="I27" i="4"/>
  <c r="G27" i="4"/>
  <c r="H20" i="46"/>
  <c r="J16" i="18"/>
  <c r="J17" i="4"/>
  <c r="I28" i="18"/>
  <c r="I26" i="3" s="1"/>
  <c r="D25" i="46"/>
  <c r="D27" i="4"/>
  <c r="H25" i="46"/>
  <c r="E28" i="4"/>
  <c r="E29" i="46"/>
  <c r="H13" i="46"/>
  <c r="H14" i="46" s="1"/>
  <c r="J12" i="18"/>
  <c r="J17" i="18" s="1"/>
  <c r="J22" i="46"/>
  <c r="F12" i="4"/>
  <c r="G18" i="4"/>
  <c r="G14" i="4"/>
  <c r="J21" i="18"/>
  <c r="E12" i="46"/>
  <c r="G15" i="46"/>
  <c r="G20" i="46" s="1"/>
  <c r="E17" i="18"/>
  <c r="F17" i="18"/>
  <c r="F21" i="46" s="1"/>
  <c r="H26" i="18"/>
  <c r="H28" i="18" s="1"/>
  <c r="H26" i="3" s="1"/>
  <c r="D23" i="4"/>
  <c r="F29" i="46"/>
  <c r="D21" i="46"/>
  <c r="E21" i="46"/>
  <c r="I20" i="46"/>
  <c r="I21" i="46"/>
  <c r="G28" i="4"/>
  <c r="D28" i="4"/>
  <c r="D28" i="9"/>
  <c r="G28" i="9"/>
  <c r="F25" i="46"/>
  <c r="F26" i="9"/>
  <c r="F23" i="4"/>
  <c r="G12" i="4"/>
  <c r="I21" i="4"/>
  <c r="J18" i="46"/>
  <c r="H21" i="46"/>
  <c r="G23" i="4"/>
  <c r="G25" i="46"/>
  <c r="H26" i="9"/>
  <c r="H28" i="9" s="1"/>
  <c r="E30" i="46"/>
  <c r="E28" i="9"/>
  <c r="F27" i="4"/>
  <c r="J26" i="4"/>
  <c r="G12" i="46"/>
  <c r="G14" i="46" s="1"/>
  <c r="J10" i="9"/>
  <c r="J19" i="9"/>
  <c r="F21" i="4"/>
  <c r="I21" i="9"/>
  <c r="I14" i="46"/>
  <c r="F28" i="9"/>
  <c r="G21" i="4"/>
  <c r="J25" i="4"/>
  <c r="H23" i="46"/>
  <c r="D19" i="4" l="1"/>
  <c r="J26" i="41"/>
  <c r="H28" i="41"/>
  <c r="H28" i="3" s="1"/>
  <c r="G15" i="3"/>
  <c r="J29" i="33"/>
  <c r="J15" i="3" s="1"/>
  <c r="G21" i="46"/>
  <c r="J29" i="46"/>
  <c r="J26" i="18"/>
  <c r="H27" i="6"/>
  <c r="H11" i="3" s="1"/>
  <c r="J25" i="6"/>
  <c r="J27" i="6" s="1"/>
  <c r="J11" i="3" s="1"/>
  <c r="J28" i="41"/>
  <c r="J28" i="3" s="1"/>
  <c r="D30" i="46"/>
  <c r="J28" i="18"/>
  <c r="J26" i="3" s="1"/>
  <c r="H28" i="23"/>
  <c r="H36" i="3" s="1"/>
  <c r="J28" i="45"/>
  <c r="H30" i="45"/>
  <c r="H19" i="3" s="1"/>
  <c r="J17" i="25"/>
  <c r="J28" i="25" s="1"/>
  <c r="J32" i="3" s="1"/>
  <c r="J13" i="46"/>
  <c r="J28" i="28"/>
  <c r="J27" i="3" s="1"/>
  <c r="G19" i="4"/>
  <c r="G30" i="46"/>
  <c r="J30" i="45"/>
  <c r="J19" i="3" s="1"/>
  <c r="J28" i="42"/>
  <c r="J33" i="3" s="1"/>
  <c r="J26" i="16"/>
  <c r="J28" i="16" s="1"/>
  <c r="J24" i="3" s="1"/>
  <c r="J27" i="12"/>
  <c r="G29" i="12"/>
  <c r="E19" i="4"/>
  <c r="E28" i="18"/>
  <c r="E26" i="3" s="1"/>
  <c r="F28" i="18"/>
  <c r="F26" i="3" s="1"/>
  <c r="F19" i="4"/>
  <c r="J14" i="4"/>
  <c r="J15" i="46"/>
  <c r="J18" i="4"/>
  <c r="J19" i="46"/>
  <c r="H20" i="3"/>
  <c r="H32" i="46"/>
  <c r="G32" i="46"/>
  <c r="G20" i="3"/>
  <c r="G30" i="4"/>
  <c r="F20" i="3"/>
  <c r="I26" i="9"/>
  <c r="I23" i="4"/>
  <c r="I25" i="46"/>
  <c r="E30" i="4"/>
  <c r="E20" i="3"/>
  <c r="D32" i="46"/>
  <c r="D20" i="3"/>
  <c r="D38" i="3" s="1"/>
  <c r="D30" i="4"/>
  <c r="J17" i="9"/>
  <c r="J12" i="46"/>
  <c r="J14" i="46" s="1"/>
  <c r="J12" i="4"/>
  <c r="J23" i="46"/>
  <c r="J21" i="4"/>
  <c r="J21" i="9"/>
  <c r="H28" i="4"/>
  <c r="H30" i="46"/>
  <c r="F30" i="46"/>
  <c r="F28" i="4"/>
  <c r="H30" i="4" l="1"/>
  <c r="J20" i="46"/>
  <c r="H38" i="3"/>
  <c r="F32" i="46"/>
  <c r="G16" i="3"/>
  <c r="G38" i="3" s="1"/>
  <c r="J29" i="12"/>
  <c r="J16" i="3" s="1"/>
  <c r="E38" i="3"/>
  <c r="E32" i="46"/>
  <c r="F30" i="4"/>
  <c r="F38" i="3"/>
  <c r="I30" i="46"/>
  <c r="I28" i="4"/>
  <c r="I28" i="9"/>
  <c r="J19" i="4"/>
  <c r="J21" i="46"/>
  <c r="J26" i="9"/>
  <c r="J23" i="4"/>
  <c r="J25" i="46"/>
  <c r="J28" i="4" l="1"/>
  <c r="J30" i="46"/>
  <c r="I30" i="4"/>
  <c r="I20" i="3"/>
  <c r="I38" i="3" s="1"/>
  <c r="I32" i="46"/>
  <c r="J28" i="9"/>
  <c r="J32" i="46" l="1"/>
  <c r="J30" i="4"/>
  <c r="J20" i="3"/>
  <c r="J38" i="3" s="1"/>
</calcChain>
</file>

<file path=xl/sharedStrings.xml><?xml version="1.0" encoding="utf-8"?>
<sst xmlns="http://schemas.openxmlformats.org/spreadsheetml/2006/main" count="1615" uniqueCount="125">
  <si>
    <t>Emri i Grupit</t>
  </si>
  <si>
    <t>Programi</t>
  </si>
  <si>
    <t>Art.</t>
  </si>
  <si>
    <t>Emertimi</t>
  </si>
  <si>
    <t>(1)</t>
  </si>
  <si>
    <t>(2)</t>
  </si>
  <si>
    <t>(3)</t>
  </si>
  <si>
    <t>(4)</t>
  </si>
  <si>
    <t>(5)</t>
  </si>
  <si>
    <t>(6)</t>
  </si>
  <si>
    <t>Fakti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</si>
  <si>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</si>
  <si>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</si>
  <si>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</si>
  <si>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</si>
  <si>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</si>
  <si>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</si>
  <si>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</si>
  <si>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</si>
  <si>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</si>
  <si>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</si>
  <si>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</si>
  <si>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</si>
  <si>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</si>
  <si>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</si>
  <si>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</si>
  <si>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</si>
  <si>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</si>
  <si>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Totali (korrente + kapitale + Shp nga te ardh.jashte limiti)</t>
  </si>
  <si>
    <t>Shpenzime nga Të ardhurat jashte limiti (Kapitull 6)</t>
  </si>
  <si>
    <t xml:space="preserve">Emertimi Programit </t>
  </si>
  <si>
    <t>Pasqyre permbledhese e Buxhetit sipas Programeve</t>
  </si>
  <si>
    <t>Njesia</t>
  </si>
  <si>
    <t>Kodi i institucionit</t>
  </si>
  <si>
    <t>Planifikim, menaxhim dhe administrim</t>
  </si>
  <si>
    <t>01110</t>
  </si>
  <si>
    <t>01120</t>
  </si>
  <si>
    <t>Çështje financiare dhe fiskale</t>
  </si>
  <si>
    <t>Pagesa për shërbimin e borxhit të brendshëm</t>
  </si>
  <si>
    <t>01710</t>
  </si>
  <si>
    <t>03140</t>
  </si>
  <si>
    <t>Shërbimet e Policisë Vendore</t>
  </si>
  <si>
    <t>03280</t>
  </si>
  <si>
    <t>Mbrojtja nga zjarri dhe mbrojtja civile</t>
  </si>
  <si>
    <t>Shërbimi i tregjeve, akreditimi dhe inspektimi</t>
  </si>
  <si>
    <t>Menaxhimi i Infrastruktuës së ujitjes dhe kullimit</t>
  </si>
  <si>
    <t>04240</t>
  </si>
  <si>
    <t>Rrjeti rrugor rural</t>
  </si>
  <si>
    <t>04520</t>
  </si>
  <si>
    <t>04570</t>
  </si>
  <si>
    <t>Transporti publik</t>
  </si>
  <si>
    <t>04760</t>
  </si>
  <si>
    <t>Zhvillimi i turizmit</t>
  </si>
  <si>
    <t>05100</t>
  </si>
  <si>
    <t>Menaxhimi i mbetjeve</t>
  </si>
  <si>
    <t>06140</t>
  </si>
  <si>
    <t>Planifikimi Urban Vendor</t>
  </si>
  <si>
    <t>06260</t>
  </si>
  <si>
    <t>Shërbimet publike vendore</t>
  </si>
  <si>
    <t>06330</t>
  </si>
  <si>
    <t>Furnizimi me ujë</t>
  </si>
  <si>
    <t>Sport dhe  argëtim</t>
  </si>
  <si>
    <t>08130</t>
  </si>
  <si>
    <t>08220</t>
  </si>
  <si>
    <t>Trashëgimia kulturore,  eventet artistike dhe kulturore</t>
  </si>
  <si>
    <t>09120</t>
  </si>
  <si>
    <t>Arsimi bazë përfshirë arsimin parashkollor.</t>
  </si>
  <si>
    <t>Kujdesi social për familjet dhe fëmijët</t>
  </si>
  <si>
    <t>04160</t>
  </si>
  <si>
    <t>Trashëgimia kulturore, eventet artistike dhe kulturore</t>
  </si>
  <si>
    <t>Arsimi bazë përfshirë arsimin parashkollor</t>
  </si>
  <si>
    <t xml:space="preserve">Bashkia Berat </t>
  </si>
  <si>
    <t>Kryetari i Bashkise</t>
  </si>
  <si>
    <t>04740</t>
  </si>
  <si>
    <t>Projekte zhvillimi</t>
  </si>
  <si>
    <t>07220</t>
  </si>
  <si>
    <t>Shërbimet e kujdesit parësor</t>
  </si>
  <si>
    <t>03600</t>
  </si>
  <si>
    <t>Marrdheniet ne komunitet</t>
  </si>
  <si>
    <t>Strehimi Social</t>
  </si>
  <si>
    <t>ne 000/leke</t>
  </si>
  <si>
    <t>(7)=(6)-(5)</t>
  </si>
  <si>
    <t>PBA</t>
  </si>
  <si>
    <t>Buxheti Vjetor</t>
  </si>
  <si>
    <t>Diferenca</t>
  </si>
  <si>
    <t>Plan Buxheti</t>
  </si>
  <si>
    <t>Planifikim, menaxhim, Administrim</t>
  </si>
  <si>
    <t>Sherbimet e kujdesit paresor</t>
  </si>
  <si>
    <t>Kujdesi social per personat me aftesi te kufizuar</t>
  </si>
  <si>
    <t>Kujdesi Social per personat me aftesi te kufizuar</t>
  </si>
  <si>
    <t xml:space="preserve">Permbledhese analitike e buxhetit sipas llogarive </t>
  </si>
  <si>
    <t>Ervin Demo</t>
  </si>
  <si>
    <t>06440</t>
  </si>
  <si>
    <t>Ndricimi Rrugor</t>
  </si>
  <si>
    <t>09230</t>
  </si>
  <si>
    <t>Arsimi i mesem</t>
  </si>
  <si>
    <t>09240</t>
  </si>
  <si>
    <t>Konviktet e arsimit parauniversitar</t>
  </si>
  <si>
    <t>04220</t>
  </si>
  <si>
    <t>Sherbimet bujqesore, inspektimi, siguria ushqimore dh mbrojtja e konsumatorit</t>
  </si>
  <si>
    <t>04260</t>
  </si>
  <si>
    <t>Administrimi i pyjeve dhe kullotave</t>
  </si>
  <si>
    <t>Shërbimet bujqësore, inspektimi, siguria ushqimore dhe mbrojtja e konsumatorëve</t>
  </si>
  <si>
    <t>Ndricim rrugesh</t>
  </si>
  <si>
    <t>Arsimi i mesem i pergjithshem</t>
  </si>
  <si>
    <t>Arsimi profesional</t>
  </si>
  <si>
    <t>Titulli i Progr.</t>
  </si>
  <si>
    <t xml:space="preserve"> "Raporti i  monitorimit te shpenzimeve  sipas programit per vitin 2020"</t>
  </si>
  <si>
    <t>Plan                   Viti 2020</t>
  </si>
  <si>
    <t>Plan Fillestar Viti 2020</t>
  </si>
  <si>
    <t>Plan i Rishikuar Viti 2020</t>
  </si>
  <si>
    <t>i vitit paraardhes
Viti 2019</t>
  </si>
  <si>
    <t>Ceshtje financiare dhe fiskale</t>
  </si>
  <si>
    <t>E konsoliduar</t>
  </si>
  <si>
    <t>Bashkia Berat + Nd. e vartesise</t>
  </si>
  <si>
    <t>8-Mujor</t>
  </si>
  <si>
    <t>600+601</t>
  </si>
  <si>
    <t>Paga +Sigurime</t>
  </si>
  <si>
    <t>602-606</t>
  </si>
  <si>
    <t>Shpenzime operative</t>
  </si>
  <si>
    <t>230-231</t>
  </si>
  <si>
    <t>Investime</t>
  </si>
  <si>
    <t xml:space="preserve">Shpenzime Kapitale </t>
  </si>
  <si>
    <t>Totali (korrente + kapitale)</t>
  </si>
  <si>
    <t>i 12-mujorit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</si>
</sst>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L_e_k_-;\-* #,##0.00_L_e_k_-;_-* &quot;-&quot;??_L_e_k_-;_-@_-"/>
    <numFmt numFmtId="165" formatCode="#,##0;[Red]#,##0"/>
    <numFmt numFmtId="166" formatCode="_-* #,##0_L_e_k_-;\-* #,##0_L_e_k_-;_-* &quot;-&quot;??_L_e_k_-;_-@_-"/>
  </numFmts>
  <fonts count="47" x14ac:knownFonts="1">
    <font>
      <sz val="11"/>
      <color theme="1"/>
      <name val="Calibri"/>
      <family val="2"/>
      <charset val="238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i/>
      <sz val="8"/>
      <color rgb="FFC00000"/>
      <name val="Arial"/>
      <family val="2"/>
    </font>
    <font>
      <b/>
      <sz val="8"/>
      <color rgb="FFC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2"/>
      <color rgb="FFC00000"/>
      <name val="Arial"/>
      <family val="2"/>
    </font>
    <font>
      <b/>
      <sz val="10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9"/>
      <color theme="10"/>
      <name val="Arial"/>
      <family val="2"/>
    </font>
    <font>
      <u/>
      <sz val="9"/>
      <color rgb="FFC00000"/>
      <name val="Arial"/>
      <family val="2"/>
    </font>
    <font>
      <b/>
      <sz val="9"/>
      <color rgb="FFC00000"/>
      <name val="Arial"/>
      <family val="2"/>
    </font>
    <font>
      <sz val="9"/>
      <color rgb="FF000000"/>
      <name val="Arial"/>
      <family val="2"/>
    </font>
    <font>
      <b/>
      <sz val="8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rgb="FFC00000"/>
      <name val="Arial"/>
      <family val="2"/>
      <charset val="238"/>
    </font>
    <font>
      <b/>
      <sz val="12"/>
      <color theme="1"/>
      <name val="Garamond"/>
      <family val="1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b/>
      <i/>
      <sz val="12"/>
      <color rgb="FFC00000"/>
      <name val="Arial"/>
      <family val="2"/>
    </font>
    <font>
      <sz val="8"/>
      <color theme="1"/>
      <name val="Calibri"/>
      <family val="2"/>
      <charset val="238"/>
      <scheme val="minor"/>
    </font>
    <font>
      <b/>
      <u/>
      <sz val="12"/>
      <color rgb="FFC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9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1" xfId="0" quotePrefix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22" fillId="2" borderId="4" xfId="0" applyNumberFormat="1" applyFont="1" applyFill="1" applyBorder="1" applyAlignment="1">
      <alignment horizontal="center"/>
    </xf>
    <xf numFmtId="3" fontId="22" fillId="2" borderId="5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22" fillId="2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20" fillId="2" borderId="0" xfId="2" applyFill="1" applyAlignment="1" applyProtection="1"/>
    <xf numFmtId="165" fontId="2" fillId="2" borderId="1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1" fillId="2" borderId="1" xfId="0" applyNumberFormat="1" applyFont="1" applyFill="1" applyBorder="1" applyAlignment="1">
      <alignment horizontal="center"/>
    </xf>
    <xf numFmtId="165" fontId="21" fillId="2" borderId="6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center"/>
    </xf>
    <xf numFmtId="165" fontId="22" fillId="2" borderId="6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22" fillId="2" borderId="4" xfId="0" applyNumberFormat="1" applyFont="1" applyFill="1" applyBorder="1" applyAlignment="1">
      <alignment horizontal="center"/>
    </xf>
    <xf numFmtId="165" fontId="22" fillId="2" borderId="5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 applyProtection="1">
      <alignment horizontal="center"/>
      <protection locked="0"/>
    </xf>
    <xf numFmtId="3" fontId="2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0" fillId="2" borderId="0" xfId="0" applyNumberFormat="1" applyFill="1"/>
    <xf numFmtId="165" fontId="0" fillId="2" borderId="0" xfId="0" applyNumberFormat="1" applyFill="1"/>
    <xf numFmtId="165" fontId="19" fillId="2" borderId="0" xfId="1" applyNumberFormat="1" applyFont="1" applyFill="1"/>
    <xf numFmtId="0" fontId="24" fillId="0" borderId="0" xfId="0" applyFont="1"/>
    <xf numFmtId="0" fontId="6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22" fillId="2" borderId="12" xfId="0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164" fontId="19" fillId="2" borderId="0" xfId="1" applyFont="1" applyFill="1"/>
    <xf numFmtId="166" fontId="0" fillId="2" borderId="0" xfId="0" applyNumberFormat="1" applyFill="1"/>
    <xf numFmtId="0" fontId="26" fillId="0" borderId="0" xfId="0" applyFont="1"/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49" fontId="8" fillId="2" borderId="19" xfId="0" applyNumberFormat="1" applyFont="1" applyFill="1" applyBorder="1" applyAlignment="1">
      <alignment horizontal="center"/>
    </xf>
    <xf numFmtId="164" fontId="0" fillId="2" borderId="0" xfId="0" applyNumberFormat="1" applyFill="1"/>
    <xf numFmtId="165" fontId="10" fillId="2" borderId="1" xfId="0" applyNumberFormat="1" applyFont="1" applyFill="1" applyBorder="1" applyAlignment="1">
      <alignment horizontal="center"/>
    </xf>
    <xf numFmtId="3" fontId="22" fillId="2" borderId="20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24" fillId="2" borderId="0" xfId="0" applyFont="1" applyFill="1"/>
    <xf numFmtId="49" fontId="6" fillId="2" borderId="19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49" fontId="22" fillId="2" borderId="11" xfId="0" applyNumberFormat="1" applyFont="1" applyFill="1" applyBorder="1" applyAlignment="1">
      <alignment horizontal="center" vertical="center"/>
    </xf>
    <xf numFmtId="3" fontId="33" fillId="2" borderId="3" xfId="0" applyNumberFormat="1" applyFont="1" applyFill="1" applyBorder="1" applyAlignment="1">
      <alignment horizontal="center"/>
    </xf>
    <xf numFmtId="3" fontId="33" fillId="2" borderId="6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36" fillId="2" borderId="0" xfId="0" applyFont="1" applyFill="1"/>
    <xf numFmtId="0" fontId="16" fillId="2" borderId="2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16" fillId="2" borderId="0" xfId="0" applyFont="1" applyFill="1" applyBorder="1" applyAlignment="1">
      <alignment horizontal="center"/>
    </xf>
    <xf numFmtId="49" fontId="15" fillId="2" borderId="19" xfId="0" applyNumberFormat="1" applyFont="1" applyFill="1" applyBorder="1" applyAlignment="1">
      <alignment horizontal="center"/>
    </xf>
    <xf numFmtId="166" fontId="36" fillId="2" borderId="0" xfId="1" applyNumberFormat="1" applyFont="1" applyFill="1"/>
    <xf numFmtId="3" fontId="36" fillId="2" borderId="0" xfId="0" applyNumberFormat="1" applyFont="1" applyFill="1"/>
    <xf numFmtId="0" fontId="16" fillId="2" borderId="1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3" fontId="14" fillId="2" borderId="3" xfId="0" applyNumberFormat="1" applyFont="1" applyFill="1" applyBorder="1" applyAlignment="1">
      <alignment horizontal="center"/>
    </xf>
    <xf numFmtId="3" fontId="14" fillId="2" borderId="6" xfId="0" applyNumberFormat="1" applyFont="1" applyFill="1" applyBorder="1" applyAlignment="1">
      <alignment horizontal="center"/>
    </xf>
    <xf numFmtId="3" fontId="40" fillId="2" borderId="3" xfId="0" applyNumberFormat="1" applyFont="1" applyFill="1" applyBorder="1" applyAlignment="1">
      <alignment horizontal="center"/>
    </xf>
    <xf numFmtId="3" fontId="40" fillId="2" borderId="6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wrapText="1"/>
    </xf>
    <xf numFmtId="3" fontId="16" fillId="2" borderId="3" xfId="0" applyNumberFormat="1" applyFont="1" applyFill="1" applyBorder="1" applyAlignment="1">
      <alignment horizontal="center"/>
    </xf>
    <xf numFmtId="3" fontId="16" fillId="2" borderId="6" xfId="0" applyNumberFormat="1" applyFont="1" applyFill="1" applyBorder="1" applyAlignment="1">
      <alignment horizontal="center"/>
    </xf>
    <xf numFmtId="0" fontId="41" fillId="2" borderId="2" xfId="0" applyFont="1" applyFill="1" applyBorder="1" applyAlignment="1">
      <alignment horizontal="center"/>
    </xf>
    <xf numFmtId="0" fontId="39" fillId="2" borderId="3" xfId="0" applyFont="1" applyFill="1" applyBorder="1" applyAlignment="1">
      <alignment horizontal="center"/>
    </xf>
    <xf numFmtId="3" fontId="39" fillId="2" borderId="20" xfId="0" applyNumberFormat="1" applyFont="1" applyFill="1" applyBorder="1" applyAlignment="1">
      <alignment horizontal="center"/>
    </xf>
    <xf numFmtId="3" fontId="39" fillId="2" borderId="5" xfId="0" applyNumberFormat="1" applyFont="1" applyFill="1" applyBorder="1" applyAlignment="1">
      <alignment horizontal="center"/>
    </xf>
    <xf numFmtId="165" fontId="36" fillId="2" borderId="0" xfId="1" applyNumberFormat="1" applyFont="1" applyFill="1"/>
    <xf numFmtId="165" fontId="36" fillId="2" borderId="0" xfId="0" applyNumberFormat="1" applyFont="1" applyFill="1"/>
    <xf numFmtId="0" fontId="16" fillId="2" borderId="1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 vertical="center"/>
    </xf>
    <xf numFmtId="166" fontId="19" fillId="2" borderId="0" xfId="1" applyNumberFormat="1" applyFont="1" applyFill="1"/>
    <xf numFmtId="164" fontId="19" fillId="2" borderId="0" xfId="1" applyFont="1" applyFill="1"/>
    <xf numFmtId="166" fontId="19" fillId="2" borderId="0" xfId="1" applyNumberFormat="1" applyFont="1" applyFill="1"/>
    <xf numFmtId="43" fontId="0" fillId="2" borderId="0" xfId="0" applyNumberFormat="1" applyFill="1"/>
    <xf numFmtId="165" fontId="42" fillId="2" borderId="0" xfId="0" applyNumberFormat="1" applyFont="1" applyFill="1"/>
    <xf numFmtId="3" fontId="21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3" fontId="22" fillId="2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 vertical="center"/>
    </xf>
    <xf numFmtId="0" fontId="30" fillId="2" borderId="0" xfId="0" applyFont="1" applyFill="1"/>
    <xf numFmtId="0" fontId="31" fillId="2" borderId="0" xfId="0" applyFont="1" applyFill="1" applyAlignment="1">
      <alignment horizontal="right"/>
    </xf>
    <xf numFmtId="0" fontId="11" fillId="2" borderId="13" xfId="0" applyFont="1" applyFill="1" applyBorder="1" applyAlignment="1">
      <alignment horizontal="center"/>
    </xf>
    <xf numFmtId="0" fontId="6" fillId="2" borderId="14" xfId="0" applyFont="1" applyFill="1" applyBorder="1" applyAlignment="1"/>
    <xf numFmtId="0" fontId="11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0" xfId="0" applyFont="1" applyFill="1"/>
    <xf numFmtId="0" fontId="24" fillId="2" borderId="0" xfId="0" applyFont="1" applyFill="1" applyAlignment="1">
      <alignment vertical="center"/>
    </xf>
    <xf numFmtId="49" fontId="31" fillId="2" borderId="11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/>
    </xf>
    <xf numFmtId="49" fontId="31" fillId="2" borderId="6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9" fillId="2" borderId="2" xfId="2" quotePrefix="1" applyFont="1" applyFill="1" applyBorder="1" applyAlignment="1" applyProtection="1"/>
    <xf numFmtId="0" fontId="24" fillId="2" borderId="1" xfId="0" applyFont="1" applyFill="1" applyBorder="1"/>
    <xf numFmtId="165" fontId="24" fillId="2" borderId="1" xfId="1" applyNumberFormat="1" applyFont="1" applyFill="1" applyBorder="1"/>
    <xf numFmtId="0" fontId="34" fillId="2" borderId="2" xfId="2" quotePrefix="1" applyFont="1" applyFill="1" applyBorder="1" applyAlignment="1" applyProtection="1"/>
    <xf numFmtId="0" fontId="35" fillId="2" borderId="1" xfId="0" applyFont="1" applyFill="1" applyBorder="1"/>
    <xf numFmtId="0" fontId="34" fillId="2" borderId="22" xfId="2" quotePrefix="1" applyFont="1" applyFill="1" applyBorder="1" applyAlignment="1" applyProtection="1"/>
    <xf numFmtId="0" fontId="24" fillId="2" borderId="0" xfId="0" applyFont="1" applyFill="1" applyBorder="1"/>
    <xf numFmtId="0" fontId="32" fillId="2" borderId="0" xfId="0" applyFont="1" applyFill="1" applyBorder="1"/>
    <xf numFmtId="0" fontId="29" fillId="2" borderId="2" xfId="2" quotePrefix="1" applyFont="1" applyFill="1" applyBorder="1" applyAlignment="1" applyProtection="1">
      <alignment horizontal="left"/>
    </xf>
    <xf numFmtId="0" fontId="25" fillId="2" borderId="0" xfId="0" applyFont="1" applyFill="1"/>
    <xf numFmtId="0" fontId="29" fillId="2" borderId="2" xfId="2" applyFont="1" applyFill="1" applyBorder="1" applyAlignment="1" applyProtection="1">
      <alignment horizontal="left"/>
    </xf>
    <xf numFmtId="0" fontId="29" fillId="2" borderId="21" xfId="2" applyFont="1" applyFill="1" applyBorder="1" applyAlignment="1" applyProtection="1">
      <alignment horizontal="left"/>
    </xf>
    <xf numFmtId="165" fontId="24" fillId="2" borderId="11" xfId="1" applyNumberFormat="1" applyFont="1" applyFill="1" applyBorder="1"/>
    <xf numFmtId="165" fontId="25" fillId="2" borderId="4" xfId="1" applyNumberFormat="1" applyFont="1" applyFill="1" applyBorder="1"/>
    <xf numFmtId="165" fontId="24" fillId="2" borderId="0" xfId="1" applyNumberFormat="1" applyFont="1" applyFill="1"/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2" borderId="0" xfId="0" applyFont="1" applyFill="1" applyAlignment="1">
      <alignment horizontal="center"/>
    </xf>
    <xf numFmtId="0" fontId="39" fillId="2" borderId="9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/>
    </xf>
    <xf numFmtId="0" fontId="41" fillId="2" borderId="7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0" fontId="45" fillId="2" borderId="0" xfId="0" applyFont="1" applyFill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26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7" fillId="2" borderId="0" xfId="0" applyFont="1" applyFill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49" fontId="28" fillId="2" borderId="6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7" fillId="2" borderId="0" xfId="0" applyFont="1" applyFill="1" applyAlignment="1">
      <alignment horizontal="right"/>
    </xf>
    <xf numFmtId="0" fontId="13" fillId="2" borderId="13" xfId="0" applyFont="1" applyFill="1" applyBorder="1" applyAlignment="1">
      <alignment horizontal="center"/>
    </xf>
    <xf numFmtId="0" fontId="14" fillId="2" borderId="14" xfId="0" applyFont="1" applyFill="1" applyBorder="1" applyAlignment="1"/>
    <xf numFmtId="0" fontId="13" fillId="2" borderId="14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4" fillId="2" borderId="0" xfId="0" applyFont="1" applyFill="1"/>
    <xf numFmtId="0" fontId="38" fillId="2" borderId="0" xfId="0" applyFont="1" applyFill="1"/>
    <xf numFmtId="0" fontId="14" fillId="2" borderId="15" xfId="0" applyFont="1" applyFill="1" applyBorder="1" applyAlignment="1"/>
    <xf numFmtId="0" fontId="16" fillId="2" borderId="23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49" fontId="39" fillId="2" borderId="11" xfId="0" applyNumberFormat="1" applyFont="1" applyFill="1" applyBorder="1" applyAlignment="1">
      <alignment horizontal="center" vertical="center"/>
    </xf>
    <xf numFmtId="49" fontId="39" fillId="2" borderId="1" xfId="0" applyNumberFormat="1" applyFont="1" applyFill="1" applyBorder="1" applyAlignment="1">
      <alignment horizontal="center" vertical="center"/>
    </xf>
    <xf numFmtId="49" fontId="37" fillId="2" borderId="6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165" fontId="0" fillId="2" borderId="0" xfId="0" applyNumberFormat="1" applyFill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ermbledhese!R1C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ermbledhese!R1C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ermbledhese!R1C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ermbledhese!R1C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ermbledhese!R1C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76200</xdr:rowOff>
    </xdr:from>
    <xdr:to>
      <xdr:col>1</xdr:col>
      <xdr:colOff>581025</xdr:colOff>
      <xdr:row>1</xdr:row>
      <xdr:rowOff>142875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333375" y="76200"/>
          <a:ext cx="514350" cy="257175"/>
        </a:xfrm>
        <a:prstGeom prst="ellipse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95250</xdr:rowOff>
    </xdr:from>
    <xdr:to>
      <xdr:col>1</xdr:col>
      <xdr:colOff>647700</xdr:colOff>
      <xdr:row>2</xdr:row>
      <xdr:rowOff>9525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361950" y="95250"/>
          <a:ext cx="552450" cy="295275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247651</xdr:colOff>
      <xdr:row>0</xdr:row>
      <xdr:rowOff>76200</xdr:rowOff>
    </xdr:from>
    <xdr:to>
      <xdr:col>1</xdr:col>
      <xdr:colOff>762001</xdr:colOff>
      <xdr:row>1</xdr:row>
      <xdr:rowOff>142875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514351" y="76200"/>
          <a:ext cx="514350" cy="257175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38101</xdr:rowOff>
    </xdr:from>
    <xdr:to>
      <xdr:col>1</xdr:col>
      <xdr:colOff>657225</xdr:colOff>
      <xdr:row>1</xdr:row>
      <xdr:rowOff>133351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419100" y="38101"/>
          <a:ext cx="504825" cy="285750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57150</xdr:rowOff>
    </xdr:from>
    <xdr:to>
      <xdr:col>1</xdr:col>
      <xdr:colOff>885825</xdr:colOff>
      <xdr:row>1</xdr:row>
      <xdr:rowOff>123825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685800" y="57150"/>
          <a:ext cx="466725" cy="257175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Q28"/>
  <sheetViews>
    <sheetView tabSelected="1" workbookViewId="0">
      <selection activeCell="C5" sqref="C5:C6"/>
    </sheetView>
  </sheetViews>
  <sheetFormatPr defaultRowHeight="15" x14ac:dyDescent="0.25"/>
  <cols>
    <col min="1" max="1" width="4" style="1" customWidth="1"/>
    <col min="2" max="2" width="14" style="1" customWidth="1"/>
    <col min="3" max="3" width="30.7109375" style="1" customWidth="1"/>
    <col min="4" max="6" width="10.85546875" style="1" customWidth="1"/>
    <col min="7" max="7" width="10.5703125" style="1" customWidth="1"/>
    <col min="8" max="8" width="10.85546875" style="1" hidden="1" customWidth="1"/>
    <col min="9" max="10" width="10.85546875" style="1" customWidth="1"/>
    <col min="11" max="12" width="9.140625" style="1"/>
    <col min="13" max="13" width="14.7109375" style="1" bestFit="1" customWidth="1"/>
    <col min="14" max="14" width="9.140625" style="1"/>
    <col min="15" max="15" width="13.7109375" style="1" bestFit="1" customWidth="1"/>
    <col min="16" max="16" width="9.140625" style="1"/>
    <col min="17" max="17" width="11" style="1" bestFit="1" customWidth="1"/>
    <col min="18" max="16384" width="9.140625" style="1"/>
  </cols>
  <sheetData>
    <row r="2" spans="2:17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7" ht="15.75" thickBot="1" x14ac:dyDescent="0.3">
      <c r="B3" s="189"/>
      <c r="C3" s="4"/>
      <c r="D3" s="4"/>
      <c r="E3" s="189"/>
      <c r="F3" s="189"/>
      <c r="G3" s="190"/>
      <c r="H3" s="190"/>
      <c r="I3" s="190"/>
      <c r="J3" s="208" t="s">
        <v>80</v>
      </c>
      <c r="K3" s="183"/>
    </row>
    <row r="4" spans="2:17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7" x14ac:dyDescent="0.25">
      <c r="B5" s="196" t="s">
        <v>0</v>
      </c>
      <c r="C5" s="238" t="s">
        <v>86</v>
      </c>
      <c r="D5" s="4"/>
      <c r="E5" s="4"/>
      <c r="F5" s="4"/>
      <c r="G5" s="4"/>
      <c r="H5" s="4"/>
      <c r="I5" s="64"/>
      <c r="J5" s="65"/>
      <c r="K5" s="183"/>
    </row>
    <row r="6" spans="2:17" x14ac:dyDescent="0.25">
      <c r="B6" s="196" t="s">
        <v>1</v>
      </c>
      <c r="C6" s="239" t="s">
        <v>35</v>
      </c>
      <c r="D6" s="79"/>
      <c r="E6" s="79"/>
      <c r="F6" s="79"/>
      <c r="G6" s="79"/>
      <c r="H6" s="4"/>
      <c r="I6" s="64"/>
      <c r="J6" s="65"/>
      <c r="K6" s="183"/>
    </row>
    <row r="7" spans="2:17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  <c r="M7" s="237"/>
    </row>
    <row r="8" spans="2:17" s="187" customFormat="1" ht="21" customHeight="1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7" s="187" customFormat="1" ht="30.75" customHeight="1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</row>
    <row r="10" spans="2:17" x14ac:dyDescent="0.25">
      <c r="B10" s="6">
        <v>600</v>
      </c>
      <c r="C10" s="7" t="s">
        <v>11</v>
      </c>
      <c r="D10" s="27">
        <f>37033.2+7284</f>
        <v>44317.2</v>
      </c>
      <c r="E10" s="27">
        <f>38666+7960</f>
        <v>46626</v>
      </c>
      <c r="F10" s="27">
        <f>38666+7960</f>
        <v>46626</v>
      </c>
      <c r="G10" s="27">
        <f>38616+7960</f>
        <v>46576</v>
      </c>
      <c r="H10" s="27">
        <f>25411.48+5954.97</f>
        <v>31366.45</v>
      </c>
      <c r="I10" s="27">
        <v>39544.49</v>
      </c>
      <c r="J10" s="28">
        <f>G10-I10</f>
        <v>7031.510000000002</v>
      </c>
      <c r="M10" s="113"/>
      <c r="O10" s="61"/>
      <c r="Q10" s="61"/>
    </row>
    <row r="11" spans="2:17" x14ac:dyDescent="0.25">
      <c r="B11" s="6">
        <v>601</v>
      </c>
      <c r="C11" s="7" t="s">
        <v>12</v>
      </c>
      <c r="D11" s="27">
        <f>6325.2+1243</f>
        <v>7568.2</v>
      </c>
      <c r="E11" s="27">
        <f>6393+1316</f>
        <v>7709</v>
      </c>
      <c r="F11" s="27">
        <f>6393+1316</f>
        <v>7709</v>
      </c>
      <c r="G11" s="27">
        <f>6393+1316</f>
        <v>7709</v>
      </c>
      <c r="H11" s="27">
        <f>4249+1028</f>
        <v>5277</v>
      </c>
      <c r="I11" s="27">
        <v>6357.4</v>
      </c>
      <c r="J11" s="28">
        <f t="shared" ref="J11:J20" si="0">G11-I11</f>
        <v>1351.6000000000004</v>
      </c>
      <c r="M11" s="113"/>
      <c r="O11" s="61"/>
      <c r="Q11" s="61"/>
    </row>
    <row r="12" spans="2:17" x14ac:dyDescent="0.25">
      <c r="B12" s="6">
        <v>602</v>
      </c>
      <c r="C12" s="7" t="s">
        <v>13</v>
      </c>
      <c r="D12" s="27">
        <f>25844.2+282</f>
        <v>26126.2</v>
      </c>
      <c r="E12" s="27">
        <v>94748</v>
      </c>
      <c r="F12" s="27">
        <v>94748</v>
      </c>
      <c r="G12" s="27">
        <v>68157</v>
      </c>
      <c r="H12" s="27">
        <f>48484.7+1000</f>
        <v>49484.7</v>
      </c>
      <c r="I12" s="27">
        <v>54673.47</v>
      </c>
      <c r="J12" s="28">
        <f t="shared" si="0"/>
        <v>13483.529999999999</v>
      </c>
      <c r="M12" s="111"/>
      <c r="O12" s="61"/>
      <c r="Q12" s="61"/>
    </row>
    <row r="13" spans="2:17" x14ac:dyDescent="0.25">
      <c r="B13" s="6">
        <v>603</v>
      </c>
      <c r="C13" s="7" t="s">
        <v>14</v>
      </c>
      <c r="D13" s="39">
        <v>0</v>
      </c>
      <c r="E13" s="27"/>
      <c r="F13" s="27"/>
      <c r="G13" s="27"/>
      <c r="H13" s="39"/>
      <c r="I13" s="27">
        <v>0</v>
      </c>
      <c r="J13" s="28">
        <f t="shared" si="0"/>
        <v>0</v>
      </c>
      <c r="M13" s="111"/>
      <c r="O13" s="61"/>
      <c r="Q13" s="61"/>
    </row>
    <row r="14" spans="2:17" x14ac:dyDescent="0.25">
      <c r="B14" s="6">
        <v>604</v>
      </c>
      <c r="C14" s="7" t="s">
        <v>15</v>
      </c>
      <c r="D14" s="27">
        <v>1458</v>
      </c>
      <c r="E14" s="27">
        <v>3060</v>
      </c>
      <c r="F14" s="27">
        <v>3060</v>
      </c>
      <c r="G14" s="27">
        <v>3960</v>
      </c>
      <c r="H14" s="27">
        <v>3060</v>
      </c>
      <c r="I14" s="27">
        <v>3945</v>
      </c>
      <c r="J14" s="28">
        <f>G14-I14</f>
        <v>15</v>
      </c>
      <c r="M14" s="111"/>
      <c r="O14" s="61"/>
      <c r="Q14" s="61"/>
    </row>
    <row r="15" spans="2:17" x14ac:dyDescent="0.25">
      <c r="B15" s="6">
        <v>605</v>
      </c>
      <c r="C15" s="7" t="s">
        <v>16</v>
      </c>
      <c r="D15" s="39">
        <v>0</v>
      </c>
      <c r="E15" s="27"/>
      <c r="F15" s="27"/>
      <c r="G15" s="27"/>
      <c r="H15" s="39"/>
      <c r="I15" s="27">
        <v>0</v>
      </c>
      <c r="J15" s="28">
        <f t="shared" si="0"/>
        <v>0</v>
      </c>
      <c r="M15" s="111"/>
      <c r="O15" s="61"/>
      <c r="Q15" s="61"/>
    </row>
    <row r="16" spans="2:17" x14ac:dyDescent="0.25">
      <c r="B16" s="6">
        <v>606</v>
      </c>
      <c r="C16" s="7" t="s">
        <v>17</v>
      </c>
      <c r="D16" s="27">
        <v>645</v>
      </c>
      <c r="E16" s="27">
        <v>7500</v>
      </c>
      <c r="F16" s="27">
        <v>7500</v>
      </c>
      <c r="G16" s="27">
        <v>26765.49</v>
      </c>
      <c r="H16" s="27">
        <v>24425.49</v>
      </c>
      <c r="I16" s="27">
        <v>854.39</v>
      </c>
      <c r="J16" s="28">
        <f t="shared" si="0"/>
        <v>25911.100000000002</v>
      </c>
      <c r="M16" s="111"/>
      <c r="O16" s="61"/>
      <c r="Q16" s="61"/>
    </row>
    <row r="17" spans="2:15" x14ac:dyDescent="0.25">
      <c r="B17" s="9" t="s">
        <v>18</v>
      </c>
      <c r="C17" s="10" t="s">
        <v>19</v>
      </c>
      <c r="D17" s="29">
        <f t="shared" ref="D17:J17" si="1">SUM(D10:D16)</f>
        <v>80114.599999999991</v>
      </c>
      <c r="E17" s="29">
        <f t="shared" si="1"/>
        <v>159643</v>
      </c>
      <c r="F17" s="29">
        <f t="shared" si="1"/>
        <v>159643</v>
      </c>
      <c r="G17" s="29">
        <f t="shared" si="1"/>
        <v>153167.49</v>
      </c>
      <c r="H17" s="29">
        <f t="shared" si="1"/>
        <v>113613.64</v>
      </c>
      <c r="I17" s="29">
        <f t="shared" si="1"/>
        <v>105374.75</v>
      </c>
      <c r="J17" s="30">
        <f t="shared" si="1"/>
        <v>47792.740000000005</v>
      </c>
      <c r="M17" s="60"/>
      <c r="O17" s="61"/>
    </row>
    <row r="18" spans="2:15" x14ac:dyDescent="0.25">
      <c r="B18" s="6">
        <v>230</v>
      </c>
      <c r="C18" s="7" t="s">
        <v>20</v>
      </c>
      <c r="D18" s="27"/>
      <c r="E18" s="27"/>
      <c r="F18" s="27"/>
      <c r="G18" s="27"/>
      <c r="H18" s="27"/>
      <c r="I18" s="27"/>
      <c r="J18" s="28">
        <f t="shared" si="0"/>
        <v>0</v>
      </c>
      <c r="M18" s="60"/>
      <c r="O18" s="61"/>
    </row>
    <row r="19" spans="2:15" x14ac:dyDescent="0.25">
      <c r="B19" s="6">
        <v>231</v>
      </c>
      <c r="C19" s="7" t="s">
        <v>21</v>
      </c>
      <c r="D19" s="27">
        <v>26739</v>
      </c>
      <c r="E19" s="27">
        <v>6728</v>
      </c>
      <c r="F19" s="27">
        <v>6728</v>
      </c>
      <c r="G19" s="27">
        <v>6728</v>
      </c>
      <c r="H19" s="27">
        <v>4750</v>
      </c>
      <c r="I19" s="27">
        <v>186</v>
      </c>
      <c r="J19" s="28">
        <f t="shared" si="0"/>
        <v>6542</v>
      </c>
      <c r="M19" s="60"/>
      <c r="N19" s="114"/>
      <c r="O19" s="61"/>
    </row>
    <row r="20" spans="2:15" x14ac:dyDescent="0.25">
      <c r="B20" s="6">
        <v>232</v>
      </c>
      <c r="C20" s="7" t="s">
        <v>22</v>
      </c>
      <c r="D20" s="39">
        <v>0</v>
      </c>
      <c r="E20" s="27"/>
      <c r="F20" s="27"/>
      <c r="G20" s="27"/>
      <c r="H20" s="27"/>
      <c r="I20" s="27"/>
      <c r="J20" s="28">
        <f t="shared" si="0"/>
        <v>0</v>
      </c>
      <c r="O20" s="61"/>
    </row>
    <row r="21" spans="2:15" ht="22.5" x14ac:dyDescent="0.25">
      <c r="B21" s="12" t="s">
        <v>23</v>
      </c>
      <c r="C21" s="13" t="s">
        <v>24</v>
      </c>
      <c r="D21" s="31">
        <f t="shared" ref="D21:J21" si="2">SUM(D18:D20)</f>
        <v>26739</v>
      </c>
      <c r="E21" s="31">
        <f t="shared" si="2"/>
        <v>6728</v>
      </c>
      <c r="F21" s="31">
        <f t="shared" si="2"/>
        <v>6728</v>
      </c>
      <c r="G21" s="31">
        <f t="shared" si="2"/>
        <v>6728</v>
      </c>
      <c r="H21" s="31">
        <f t="shared" si="2"/>
        <v>4750</v>
      </c>
      <c r="I21" s="31">
        <f t="shared" si="2"/>
        <v>186</v>
      </c>
      <c r="J21" s="32">
        <f t="shared" si="2"/>
        <v>6542</v>
      </c>
      <c r="M21" s="60"/>
      <c r="O21" s="61"/>
    </row>
    <row r="22" spans="2:15" x14ac:dyDescent="0.25">
      <c r="B22" s="6">
        <v>230</v>
      </c>
      <c r="C22" s="7" t="s">
        <v>20</v>
      </c>
      <c r="D22" s="39">
        <v>0</v>
      </c>
      <c r="E22" s="31"/>
      <c r="F22" s="31"/>
      <c r="G22" s="31"/>
      <c r="H22" s="31"/>
      <c r="I22" s="31"/>
      <c r="J22" s="28">
        <f t="shared" ref="J22:J27" si="3">H22-I22</f>
        <v>0</v>
      </c>
      <c r="M22" s="60"/>
      <c r="O22" s="61"/>
    </row>
    <row r="23" spans="2:15" x14ac:dyDescent="0.25">
      <c r="B23" s="6">
        <v>231</v>
      </c>
      <c r="C23" s="7" t="s">
        <v>21</v>
      </c>
      <c r="D23" s="39">
        <v>0</v>
      </c>
      <c r="E23" s="31"/>
      <c r="F23" s="31"/>
      <c r="G23" s="31"/>
      <c r="H23" s="31"/>
      <c r="I23" s="31"/>
      <c r="J23" s="28">
        <f t="shared" si="3"/>
        <v>0</v>
      </c>
      <c r="M23" s="60"/>
      <c r="O23" s="61"/>
    </row>
    <row r="24" spans="2:15" x14ac:dyDescent="0.25">
      <c r="B24" s="6">
        <v>232</v>
      </c>
      <c r="C24" s="7" t="s">
        <v>22</v>
      </c>
      <c r="D24" s="39">
        <v>0</v>
      </c>
      <c r="E24" s="31"/>
      <c r="F24" s="31"/>
      <c r="G24" s="31"/>
      <c r="H24" s="31"/>
      <c r="I24" s="31"/>
      <c r="J24" s="28">
        <f t="shared" si="3"/>
        <v>0</v>
      </c>
      <c r="M24" s="60"/>
      <c r="O24" s="61"/>
    </row>
    <row r="25" spans="2:15" ht="22.5" x14ac:dyDescent="0.25">
      <c r="B25" s="12" t="s">
        <v>23</v>
      </c>
      <c r="C25" s="13" t="s">
        <v>25</v>
      </c>
      <c r="D25" s="31">
        <v>0</v>
      </c>
      <c r="E25" s="31">
        <f>SUM(E22:E24)</f>
        <v>0</v>
      </c>
      <c r="F25" s="31">
        <f>SUM(F22:F24)</f>
        <v>0</v>
      </c>
      <c r="G25" s="31">
        <f>SUM(G22:G24)</f>
        <v>0</v>
      </c>
      <c r="H25" s="31">
        <f>SUM(H22:H24)</f>
        <v>0</v>
      </c>
      <c r="I25" s="31">
        <f>SUM(I22:I24)</f>
        <v>0</v>
      </c>
      <c r="J25" s="32">
        <f t="shared" si="3"/>
        <v>0</v>
      </c>
      <c r="M25" s="60"/>
      <c r="O25" s="61"/>
    </row>
    <row r="26" spans="2:15" x14ac:dyDescent="0.25">
      <c r="B26" s="9" t="s">
        <v>26</v>
      </c>
      <c r="C26" s="15" t="s">
        <v>27</v>
      </c>
      <c r="D26" s="33">
        <f t="shared" ref="D26:J26" si="4">D21+D25</f>
        <v>26739</v>
      </c>
      <c r="E26" s="33">
        <f t="shared" si="4"/>
        <v>6728</v>
      </c>
      <c r="F26" s="33">
        <f t="shared" si="4"/>
        <v>6728</v>
      </c>
      <c r="G26" s="33">
        <f t="shared" si="4"/>
        <v>6728</v>
      </c>
      <c r="H26" s="33">
        <f t="shared" si="4"/>
        <v>4750</v>
      </c>
      <c r="I26" s="33">
        <f t="shared" si="4"/>
        <v>186</v>
      </c>
      <c r="J26" s="34">
        <f t="shared" si="4"/>
        <v>6542</v>
      </c>
      <c r="M26" s="60"/>
      <c r="O26" s="61"/>
    </row>
    <row r="27" spans="2:15" x14ac:dyDescent="0.25">
      <c r="B27" s="155" t="s">
        <v>29</v>
      </c>
      <c r="C27" s="156"/>
      <c r="D27" s="35">
        <v>0</v>
      </c>
      <c r="E27" s="36"/>
      <c r="F27" s="36"/>
      <c r="G27" s="36"/>
      <c r="H27" s="36"/>
      <c r="I27" s="36"/>
      <c r="J27" s="28">
        <f t="shared" si="3"/>
        <v>0</v>
      </c>
      <c r="M27" s="60"/>
      <c r="O27" s="61"/>
    </row>
    <row r="28" spans="2:15" ht="15.75" thickBot="1" x14ac:dyDescent="0.3">
      <c r="B28" s="157" t="s">
        <v>28</v>
      </c>
      <c r="C28" s="158"/>
      <c r="D28" s="37">
        <f t="shared" ref="D28:J28" si="5">D17+D26+D27</f>
        <v>106853.59999999999</v>
      </c>
      <c r="E28" s="37">
        <f t="shared" si="5"/>
        <v>166371</v>
      </c>
      <c r="F28" s="37">
        <f t="shared" si="5"/>
        <v>166371</v>
      </c>
      <c r="G28" s="37">
        <f t="shared" si="5"/>
        <v>159895.49</v>
      </c>
      <c r="H28" s="37">
        <f t="shared" si="5"/>
        <v>118363.64</v>
      </c>
      <c r="I28" s="37">
        <f t="shared" si="5"/>
        <v>105560.75</v>
      </c>
      <c r="J28" s="38">
        <f t="shared" si="5"/>
        <v>54334.740000000005</v>
      </c>
      <c r="M28" s="60"/>
      <c r="O28" s="61"/>
    </row>
  </sheetData>
  <mergeCells count="6">
    <mergeCell ref="B2:J2"/>
    <mergeCell ref="B7:B9"/>
    <mergeCell ref="C7:C9"/>
    <mergeCell ref="J8:J9"/>
    <mergeCell ref="B27:C27"/>
    <mergeCell ref="B28:C28"/>
  </mergeCell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4:M30"/>
  <sheetViews>
    <sheetView topLeftCell="A13" workbookViewId="0">
      <selection activeCell="P22" sqref="P22"/>
    </sheetView>
  </sheetViews>
  <sheetFormatPr defaultRowHeight="15" x14ac:dyDescent="0.25"/>
  <cols>
    <col min="1" max="1" width="4" style="1" customWidth="1"/>
    <col min="2" max="2" width="13.7109375" style="1" customWidth="1"/>
    <col min="3" max="3" width="25" style="1" customWidth="1"/>
    <col min="4" max="6" width="8" style="1" customWidth="1"/>
    <col min="7" max="7" width="7.5703125" style="1" customWidth="1"/>
    <col min="8" max="8" width="2" style="1" hidden="1" customWidth="1"/>
    <col min="9" max="10" width="8" style="1" customWidth="1"/>
    <col min="11" max="16384" width="9.140625" style="1"/>
  </cols>
  <sheetData>
    <row r="4" spans="2:13" s="182" customFormat="1" ht="15.75" x14ac:dyDescent="0.25">
      <c r="B4" s="188" t="s">
        <v>107</v>
      </c>
      <c r="C4" s="188"/>
      <c r="D4" s="188"/>
      <c r="E4" s="188"/>
      <c r="F4" s="188"/>
      <c r="G4" s="188"/>
      <c r="H4" s="188"/>
      <c r="I4" s="188"/>
      <c r="J4" s="188"/>
    </row>
    <row r="5" spans="2:13" ht="15.75" thickBot="1" x14ac:dyDescent="0.3">
      <c r="B5" s="189"/>
      <c r="C5" s="4"/>
      <c r="D5" s="4"/>
      <c r="E5" s="189"/>
      <c r="F5" s="189"/>
      <c r="G5" s="190"/>
      <c r="H5" s="190"/>
      <c r="I5" s="190"/>
      <c r="J5" s="191" t="s">
        <v>80</v>
      </c>
      <c r="K5" s="183"/>
    </row>
    <row r="6" spans="2:13" x14ac:dyDescent="0.25">
      <c r="B6" s="192"/>
      <c r="C6" s="78"/>
      <c r="D6" s="78"/>
      <c r="E6" s="193"/>
      <c r="F6" s="193"/>
      <c r="G6" s="194"/>
      <c r="H6" s="194"/>
      <c r="I6" s="194"/>
      <c r="J6" s="195"/>
      <c r="K6" s="183"/>
    </row>
    <row r="7" spans="2:13" x14ac:dyDescent="0.25">
      <c r="B7" s="196" t="s">
        <v>0</v>
      </c>
      <c r="C7" s="24" t="s">
        <v>101</v>
      </c>
      <c r="D7" s="4"/>
      <c r="E7" s="4"/>
      <c r="F7" s="4"/>
      <c r="G7" s="4"/>
      <c r="H7" s="4"/>
      <c r="I7" s="64"/>
      <c r="J7" s="65"/>
      <c r="K7" s="183"/>
    </row>
    <row r="8" spans="2:13" x14ac:dyDescent="0.25">
      <c r="B8" s="196" t="s">
        <v>1</v>
      </c>
      <c r="C8" s="5" t="s">
        <v>100</v>
      </c>
      <c r="D8" s="79"/>
      <c r="E8" s="79"/>
      <c r="F8" s="79"/>
      <c r="G8" s="79"/>
      <c r="H8" s="4"/>
      <c r="I8" s="64"/>
      <c r="J8" s="65"/>
      <c r="K8" s="183"/>
    </row>
    <row r="9" spans="2:13" s="185" customFormat="1" x14ac:dyDescent="0.25">
      <c r="B9" s="197" t="s">
        <v>2</v>
      </c>
      <c r="C9" s="198" t="s">
        <v>3</v>
      </c>
      <c r="D9" s="80" t="s">
        <v>4</v>
      </c>
      <c r="E9" s="80" t="s">
        <v>5</v>
      </c>
      <c r="F9" s="80" t="s">
        <v>6</v>
      </c>
      <c r="G9" s="80" t="s">
        <v>7</v>
      </c>
      <c r="H9" s="199" t="s">
        <v>8</v>
      </c>
      <c r="I9" s="199" t="s">
        <v>9</v>
      </c>
      <c r="J9" s="200" t="s">
        <v>81</v>
      </c>
      <c r="K9" s="184"/>
    </row>
    <row r="10" spans="2:13" s="187" customFormat="1" ht="6" customHeight="1" x14ac:dyDescent="0.25">
      <c r="B10" s="201"/>
      <c r="C10" s="202"/>
      <c r="D10" s="77" t="s">
        <v>10</v>
      </c>
      <c r="E10" s="77" t="s">
        <v>82</v>
      </c>
      <c r="F10" s="203" t="s">
        <v>83</v>
      </c>
      <c r="G10" s="203" t="s">
        <v>83</v>
      </c>
      <c r="H10" s="203" t="s">
        <v>85</v>
      </c>
      <c r="I10" s="77" t="s">
        <v>10</v>
      </c>
      <c r="J10" s="204" t="s">
        <v>84</v>
      </c>
      <c r="K10" s="186"/>
    </row>
    <row r="11" spans="2:13" s="187" customFormat="1" ht="14.25" customHeight="1" x14ac:dyDescent="0.25">
      <c r="B11" s="205"/>
      <c r="C11" s="206"/>
      <c r="D11" s="63" t="s">
        <v>111</v>
      </c>
      <c r="E11" s="63" t="s">
        <v>108</v>
      </c>
      <c r="F11" s="63" t="s">
        <v>109</v>
      </c>
      <c r="G11" s="63" t="s">
        <v>110</v>
      </c>
      <c r="H11" s="63" t="s">
        <v>115</v>
      </c>
      <c r="I11" s="63" t="s">
        <v>124</v>
      </c>
      <c r="J11" s="207"/>
      <c r="K11" s="186"/>
    </row>
    <row r="12" spans="2:13" x14ac:dyDescent="0.25">
      <c r="B12" s="6">
        <v>600</v>
      </c>
      <c r="C12" s="7" t="s">
        <v>11</v>
      </c>
      <c r="D12" s="27">
        <v>3646</v>
      </c>
      <c r="E12" s="8">
        <v>3298</v>
      </c>
      <c r="F12" s="8">
        <v>3298</v>
      </c>
      <c r="G12" s="8">
        <v>3298</v>
      </c>
      <c r="H12" s="27">
        <v>2128</v>
      </c>
      <c r="I12" s="27">
        <v>2712</v>
      </c>
      <c r="J12" s="28">
        <f>G12-I12</f>
        <v>586</v>
      </c>
      <c r="L12" s="112"/>
      <c r="M12" s="2"/>
    </row>
    <row r="13" spans="2:13" x14ac:dyDescent="0.25">
      <c r="B13" s="6">
        <v>601</v>
      </c>
      <c r="C13" s="7" t="s">
        <v>12</v>
      </c>
      <c r="D13" s="27">
        <v>554</v>
      </c>
      <c r="E13" s="8">
        <v>545</v>
      </c>
      <c r="F13" s="8">
        <v>545</v>
      </c>
      <c r="G13" s="8">
        <v>545</v>
      </c>
      <c r="H13" s="27">
        <v>426.75</v>
      </c>
      <c r="I13" s="27">
        <v>502</v>
      </c>
      <c r="J13" s="28">
        <f>G13-I13</f>
        <v>43</v>
      </c>
      <c r="L13" s="112"/>
    </row>
    <row r="14" spans="2:13" x14ac:dyDescent="0.25">
      <c r="B14" s="6">
        <v>602</v>
      </c>
      <c r="C14" s="7" t="s">
        <v>13</v>
      </c>
      <c r="D14" s="27">
        <v>1358</v>
      </c>
      <c r="E14" s="8">
        <v>1316</v>
      </c>
      <c r="F14" s="8">
        <v>1316</v>
      </c>
      <c r="G14" s="8">
        <f>1316+71.4</f>
        <v>1387.4</v>
      </c>
      <c r="H14" s="27">
        <v>1344.46</v>
      </c>
      <c r="I14" s="27">
        <v>1281</v>
      </c>
      <c r="J14" s="28">
        <f>G14-I14</f>
        <v>106.40000000000009</v>
      </c>
      <c r="L14" s="112"/>
    </row>
    <row r="15" spans="2:13" x14ac:dyDescent="0.25">
      <c r="B15" s="6">
        <v>603</v>
      </c>
      <c r="C15" s="7" t="s">
        <v>14</v>
      </c>
      <c r="D15" s="39"/>
      <c r="E15" s="8"/>
      <c r="F15" s="8"/>
      <c r="G15" s="8"/>
      <c r="H15" s="27"/>
      <c r="I15" s="27"/>
      <c r="J15" s="28">
        <f t="shared" ref="J15:J29" si="0">H15-I15</f>
        <v>0</v>
      </c>
      <c r="L15" s="112"/>
    </row>
    <row r="16" spans="2:13" x14ac:dyDescent="0.25">
      <c r="B16" s="6">
        <v>604</v>
      </c>
      <c r="C16" s="7" t="s">
        <v>15</v>
      </c>
      <c r="D16" s="39"/>
      <c r="E16" s="8"/>
      <c r="F16" s="8"/>
      <c r="G16" s="8"/>
      <c r="H16" s="27"/>
      <c r="I16" s="27"/>
      <c r="J16" s="28">
        <f t="shared" si="0"/>
        <v>0</v>
      </c>
      <c r="L16" s="112"/>
    </row>
    <row r="17" spans="2:12" x14ac:dyDescent="0.25">
      <c r="B17" s="6">
        <v>605</v>
      </c>
      <c r="C17" s="7" t="s">
        <v>16</v>
      </c>
      <c r="D17" s="39"/>
      <c r="E17" s="8"/>
      <c r="F17" s="8"/>
      <c r="G17" s="8"/>
      <c r="H17" s="27"/>
      <c r="I17" s="27"/>
      <c r="J17" s="28">
        <f t="shared" si="0"/>
        <v>0</v>
      </c>
      <c r="L17" s="112"/>
    </row>
    <row r="18" spans="2:12" x14ac:dyDescent="0.25">
      <c r="B18" s="6">
        <v>606</v>
      </c>
      <c r="C18" s="7" t="s">
        <v>17</v>
      </c>
      <c r="D18" s="39"/>
      <c r="E18" s="27"/>
      <c r="F18" s="27"/>
      <c r="G18" s="27"/>
      <c r="H18" s="27"/>
      <c r="I18" s="27"/>
      <c r="J18" s="28">
        <f t="shared" si="0"/>
        <v>0</v>
      </c>
      <c r="L18" s="112"/>
    </row>
    <row r="19" spans="2:12" x14ac:dyDescent="0.25">
      <c r="B19" s="9" t="s">
        <v>18</v>
      </c>
      <c r="C19" s="10" t="s">
        <v>19</v>
      </c>
      <c r="D19" s="11">
        <f t="shared" ref="D19:J19" si="1">SUM(D12:D18)</f>
        <v>5558</v>
      </c>
      <c r="E19" s="11">
        <f t="shared" si="1"/>
        <v>5159</v>
      </c>
      <c r="F19" s="11">
        <f t="shared" si="1"/>
        <v>5159</v>
      </c>
      <c r="G19" s="11">
        <f t="shared" si="1"/>
        <v>5230.3999999999996</v>
      </c>
      <c r="H19" s="11">
        <f t="shared" si="1"/>
        <v>3899.21</v>
      </c>
      <c r="I19" s="11">
        <f t="shared" si="1"/>
        <v>4495</v>
      </c>
      <c r="J19" s="116">
        <f t="shared" si="1"/>
        <v>735.40000000000009</v>
      </c>
      <c r="L19" s="112"/>
    </row>
    <row r="20" spans="2:12" x14ac:dyDescent="0.25">
      <c r="B20" s="6">
        <v>230</v>
      </c>
      <c r="C20" s="7" t="s">
        <v>20</v>
      </c>
      <c r="D20" s="7"/>
      <c r="E20" s="8"/>
      <c r="F20" s="8"/>
      <c r="G20" s="8"/>
      <c r="H20" s="8"/>
      <c r="I20" s="8"/>
      <c r="J20" s="28">
        <f t="shared" si="0"/>
        <v>0</v>
      </c>
      <c r="L20" s="112"/>
    </row>
    <row r="21" spans="2:12" x14ac:dyDescent="0.25">
      <c r="B21" s="6">
        <v>231</v>
      </c>
      <c r="C21" s="7" t="s">
        <v>21</v>
      </c>
      <c r="D21" s="39"/>
      <c r="E21" s="8"/>
      <c r="F21" s="8"/>
      <c r="G21" s="8"/>
      <c r="H21" s="8"/>
      <c r="I21" s="8"/>
      <c r="J21" s="28">
        <f t="shared" si="0"/>
        <v>0</v>
      </c>
      <c r="L21" s="112"/>
    </row>
    <row r="22" spans="2:12" x14ac:dyDescent="0.25">
      <c r="B22" s="6">
        <v>232</v>
      </c>
      <c r="C22" s="7" t="s">
        <v>22</v>
      </c>
      <c r="D22" s="7"/>
      <c r="E22" s="8"/>
      <c r="F22" s="8"/>
      <c r="G22" s="8"/>
      <c r="H22" s="8"/>
      <c r="I22" s="8"/>
      <c r="J22" s="28">
        <f t="shared" si="0"/>
        <v>0</v>
      </c>
      <c r="L22" s="112"/>
    </row>
    <row r="23" spans="2:12" ht="22.5" x14ac:dyDescent="0.25">
      <c r="B23" s="12" t="s">
        <v>23</v>
      </c>
      <c r="C23" s="13" t="s">
        <v>24</v>
      </c>
      <c r="D23" s="14">
        <f t="shared" ref="D23:I23" si="2">SUM(D20:D22)</f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14">
        <f t="shared" si="2"/>
        <v>0</v>
      </c>
      <c r="I23" s="14">
        <f t="shared" si="2"/>
        <v>0</v>
      </c>
      <c r="J23" s="32">
        <f t="shared" si="0"/>
        <v>0</v>
      </c>
      <c r="L23" s="112"/>
    </row>
    <row r="24" spans="2:12" x14ac:dyDescent="0.25">
      <c r="B24" s="6">
        <v>230</v>
      </c>
      <c r="C24" s="7" t="s">
        <v>20</v>
      </c>
      <c r="D24" s="7"/>
      <c r="E24" s="14"/>
      <c r="F24" s="14"/>
      <c r="G24" s="14"/>
      <c r="H24" s="14"/>
      <c r="I24" s="14"/>
      <c r="J24" s="28">
        <f t="shared" si="0"/>
        <v>0</v>
      </c>
      <c r="L24" s="112"/>
    </row>
    <row r="25" spans="2:12" x14ac:dyDescent="0.25">
      <c r="B25" s="6">
        <v>231</v>
      </c>
      <c r="C25" s="7" t="s">
        <v>21</v>
      </c>
      <c r="D25" s="7"/>
      <c r="E25" s="14"/>
      <c r="F25" s="14"/>
      <c r="G25" s="14"/>
      <c r="H25" s="14"/>
      <c r="I25" s="14"/>
      <c r="J25" s="28">
        <f t="shared" si="0"/>
        <v>0</v>
      </c>
      <c r="L25" s="112"/>
    </row>
    <row r="26" spans="2:12" x14ac:dyDescent="0.25">
      <c r="B26" s="6">
        <v>232</v>
      </c>
      <c r="C26" s="7" t="s">
        <v>22</v>
      </c>
      <c r="D26" s="7"/>
      <c r="E26" s="14"/>
      <c r="F26" s="14"/>
      <c r="G26" s="14"/>
      <c r="H26" s="14"/>
      <c r="I26" s="14"/>
      <c r="J26" s="28">
        <f t="shared" si="0"/>
        <v>0</v>
      </c>
      <c r="L26" s="112"/>
    </row>
    <row r="27" spans="2:12" ht="22.5" x14ac:dyDescent="0.25">
      <c r="B27" s="12" t="s">
        <v>23</v>
      </c>
      <c r="C27" s="13" t="s">
        <v>25</v>
      </c>
      <c r="D27" s="14">
        <f t="shared" ref="D27:I27" si="3">SUM(D24:D26)</f>
        <v>0</v>
      </c>
      <c r="E27" s="14">
        <f t="shared" si="3"/>
        <v>0</v>
      </c>
      <c r="F27" s="14">
        <f t="shared" si="3"/>
        <v>0</v>
      </c>
      <c r="G27" s="14">
        <f t="shared" si="3"/>
        <v>0</v>
      </c>
      <c r="H27" s="14">
        <f>SUM(H24:H26)</f>
        <v>0</v>
      </c>
      <c r="I27" s="14">
        <f t="shared" si="3"/>
        <v>0</v>
      </c>
      <c r="J27" s="32">
        <f t="shared" si="0"/>
        <v>0</v>
      </c>
      <c r="L27" s="112"/>
    </row>
    <row r="28" spans="2:12" x14ac:dyDescent="0.25">
      <c r="B28" s="9" t="s">
        <v>26</v>
      </c>
      <c r="C28" s="15" t="s">
        <v>27</v>
      </c>
      <c r="D28" s="16">
        <f t="shared" ref="D28:I28" si="4">D23+D27</f>
        <v>0</v>
      </c>
      <c r="E28" s="16">
        <f t="shared" si="4"/>
        <v>0</v>
      </c>
      <c r="F28" s="16">
        <f t="shared" si="4"/>
        <v>0</v>
      </c>
      <c r="G28" s="16">
        <f t="shared" si="4"/>
        <v>0</v>
      </c>
      <c r="H28" s="16">
        <f>H23+H27</f>
        <v>0</v>
      </c>
      <c r="I28" s="16">
        <f t="shared" si="4"/>
        <v>0</v>
      </c>
      <c r="J28" s="34">
        <f t="shared" si="0"/>
        <v>0</v>
      </c>
      <c r="L28" s="112"/>
    </row>
    <row r="29" spans="2:12" x14ac:dyDescent="0.25">
      <c r="B29" s="155" t="s">
        <v>29</v>
      </c>
      <c r="C29" s="156"/>
      <c r="D29" s="121"/>
      <c r="E29" s="17"/>
      <c r="F29" s="17"/>
      <c r="G29" s="17"/>
      <c r="H29" s="17"/>
      <c r="I29" s="17"/>
      <c r="J29" s="28">
        <f t="shared" si="0"/>
        <v>0</v>
      </c>
      <c r="L29" s="112"/>
    </row>
    <row r="30" spans="2:12" ht="15.75" thickBot="1" x14ac:dyDescent="0.3">
      <c r="B30" s="157" t="s">
        <v>28</v>
      </c>
      <c r="C30" s="158"/>
      <c r="D30" s="18">
        <f t="shared" ref="D30:J30" si="5">D19+D28</f>
        <v>5558</v>
      </c>
      <c r="E30" s="18">
        <f t="shared" si="5"/>
        <v>5159</v>
      </c>
      <c r="F30" s="18">
        <f t="shared" si="5"/>
        <v>5159</v>
      </c>
      <c r="G30" s="18">
        <f t="shared" si="5"/>
        <v>5230.3999999999996</v>
      </c>
      <c r="H30" s="18">
        <f>H19+H28</f>
        <v>3899.21</v>
      </c>
      <c r="I30" s="18">
        <f t="shared" si="5"/>
        <v>4495</v>
      </c>
      <c r="J30" s="19">
        <f t="shared" si="5"/>
        <v>735.40000000000009</v>
      </c>
      <c r="L30" s="112"/>
    </row>
  </sheetData>
  <mergeCells count="6">
    <mergeCell ref="B30:C30"/>
    <mergeCell ref="B4:J4"/>
    <mergeCell ref="B9:B11"/>
    <mergeCell ref="C9:C11"/>
    <mergeCell ref="J10:J11"/>
    <mergeCell ref="B29:C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K34"/>
  <sheetViews>
    <sheetView topLeftCell="A14" workbookViewId="0">
      <selection activeCell="A30" sqref="A30:XFD34"/>
    </sheetView>
  </sheetViews>
  <sheetFormatPr defaultRowHeight="15" x14ac:dyDescent="0.25"/>
  <cols>
    <col min="1" max="1" width="4" style="1" customWidth="1"/>
    <col min="2" max="2" width="13" style="1" customWidth="1"/>
    <col min="3" max="3" width="25.5703125" style="1" customWidth="1"/>
    <col min="4" max="6" width="11" style="1" customWidth="1"/>
    <col min="7" max="7" width="10.7109375" style="1" customWidth="1"/>
    <col min="8" max="8" width="11" style="1" hidden="1" customWidth="1"/>
    <col min="9" max="10" width="11" style="1" customWidth="1"/>
    <col min="11" max="16384" width="9.140625" style="1"/>
  </cols>
  <sheetData>
    <row r="2" spans="2:11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1" ht="15.75" thickBot="1" x14ac:dyDescent="0.3">
      <c r="J3" s="191" t="s">
        <v>80</v>
      </c>
    </row>
    <row r="4" spans="2:11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1" x14ac:dyDescent="0.25">
      <c r="B5" s="196" t="s">
        <v>0</v>
      </c>
      <c r="C5" s="3" t="s">
        <v>47</v>
      </c>
      <c r="D5" s="4"/>
      <c r="E5" s="4"/>
      <c r="F5" s="4"/>
      <c r="G5" s="4"/>
      <c r="H5" s="4"/>
      <c r="I5" s="64"/>
      <c r="J5" s="65"/>
      <c r="K5" s="183"/>
    </row>
    <row r="6" spans="2:11" x14ac:dyDescent="0.25">
      <c r="B6" s="196" t="s">
        <v>1</v>
      </c>
      <c r="C6" s="5" t="s">
        <v>48</v>
      </c>
      <c r="D6" s="79"/>
      <c r="E6" s="79"/>
      <c r="F6" s="79"/>
      <c r="G6" s="79"/>
      <c r="H6" s="4"/>
      <c r="I6" s="64"/>
      <c r="J6" s="65"/>
      <c r="K6" s="183"/>
    </row>
    <row r="7" spans="2:11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1" s="187" customFormat="1" ht="19.5" customHeight="1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1" s="187" customFormat="1" ht="33.75" customHeight="1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</row>
    <row r="10" spans="2:11" x14ac:dyDescent="0.25">
      <c r="B10" s="6">
        <v>600</v>
      </c>
      <c r="C10" s="7" t="s">
        <v>11</v>
      </c>
      <c r="D10" s="27">
        <v>37148</v>
      </c>
      <c r="E10" s="27">
        <v>38266</v>
      </c>
      <c r="F10" s="27">
        <v>38266</v>
      </c>
      <c r="G10" s="27">
        <f>38266-30</f>
        <v>38236</v>
      </c>
      <c r="H10" s="27">
        <v>27776.6</v>
      </c>
      <c r="I10" s="27">
        <v>35310</v>
      </c>
      <c r="J10" s="28">
        <f>G10-I10</f>
        <v>2926</v>
      </c>
    </row>
    <row r="11" spans="2:11" x14ac:dyDescent="0.25">
      <c r="B11" s="6">
        <v>601</v>
      </c>
      <c r="C11" s="7" t="s">
        <v>12</v>
      </c>
      <c r="D11" s="27">
        <v>6011</v>
      </c>
      <c r="E11" s="27">
        <v>6327</v>
      </c>
      <c r="F11" s="27">
        <v>6327</v>
      </c>
      <c r="G11" s="27">
        <v>6327</v>
      </c>
      <c r="H11" s="27">
        <v>4443.21</v>
      </c>
      <c r="I11" s="27">
        <v>5894</v>
      </c>
      <c r="J11" s="28">
        <f t="shared" ref="J11:J19" si="0">G11-I11</f>
        <v>433</v>
      </c>
    </row>
    <row r="12" spans="2:11" x14ac:dyDescent="0.25">
      <c r="B12" s="6">
        <v>602</v>
      </c>
      <c r="C12" s="7" t="s">
        <v>13</v>
      </c>
      <c r="D12" s="27">
        <v>4678</v>
      </c>
      <c r="E12" s="27">
        <v>29461</v>
      </c>
      <c r="F12" s="27">
        <v>29461</v>
      </c>
      <c r="G12" s="27">
        <v>29579.8</v>
      </c>
      <c r="H12" s="27">
        <v>22271.69</v>
      </c>
      <c r="I12" s="27">
        <v>22992</v>
      </c>
      <c r="J12" s="28">
        <f t="shared" si="0"/>
        <v>6587.7999999999993</v>
      </c>
    </row>
    <row r="13" spans="2:11" x14ac:dyDescent="0.25">
      <c r="B13" s="6">
        <v>603</v>
      </c>
      <c r="C13" s="7" t="s">
        <v>14</v>
      </c>
      <c r="D13" s="27"/>
      <c r="E13" s="27"/>
      <c r="F13" s="27"/>
      <c r="G13" s="27"/>
      <c r="H13" s="27"/>
      <c r="I13" s="27"/>
      <c r="J13" s="28">
        <f t="shared" si="0"/>
        <v>0</v>
      </c>
    </row>
    <row r="14" spans="2:11" x14ac:dyDescent="0.25">
      <c r="B14" s="6">
        <v>604</v>
      </c>
      <c r="C14" s="7" t="s">
        <v>15</v>
      </c>
      <c r="D14" s="27"/>
      <c r="E14" s="27"/>
      <c r="F14" s="27"/>
      <c r="G14" s="27"/>
      <c r="H14" s="27"/>
      <c r="I14" s="27"/>
      <c r="J14" s="28">
        <f t="shared" si="0"/>
        <v>0</v>
      </c>
    </row>
    <row r="15" spans="2:11" x14ac:dyDescent="0.25">
      <c r="B15" s="6">
        <v>605</v>
      </c>
      <c r="C15" s="7" t="s">
        <v>16</v>
      </c>
      <c r="D15" s="27"/>
      <c r="E15" s="27"/>
      <c r="F15" s="27"/>
      <c r="G15" s="27"/>
      <c r="H15" s="27"/>
      <c r="I15" s="27"/>
      <c r="J15" s="28">
        <f t="shared" si="0"/>
        <v>0</v>
      </c>
    </row>
    <row r="16" spans="2:11" x14ac:dyDescent="0.25">
      <c r="B16" s="6">
        <v>606</v>
      </c>
      <c r="C16" s="7" t="s">
        <v>17</v>
      </c>
      <c r="D16" s="27">
        <v>84</v>
      </c>
      <c r="E16" s="27">
        <v>80</v>
      </c>
      <c r="F16" s="27">
        <v>80</v>
      </c>
      <c r="G16" s="27">
        <v>110</v>
      </c>
      <c r="H16" s="27">
        <v>110</v>
      </c>
      <c r="I16" s="27">
        <v>97.85</v>
      </c>
      <c r="J16" s="28">
        <f>G16-I16</f>
        <v>12.150000000000006</v>
      </c>
    </row>
    <row r="17" spans="2:10" x14ac:dyDescent="0.25">
      <c r="B17" s="9" t="s">
        <v>18</v>
      </c>
      <c r="C17" s="10" t="s">
        <v>19</v>
      </c>
      <c r="D17" s="29">
        <f t="shared" ref="D17:J17" si="1">SUM(D10:D16)</f>
        <v>47921</v>
      </c>
      <c r="E17" s="29">
        <f t="shared" si="1"/>
        <v>74134</v>
      </c>
      <c r="F17" s="29">
        <f t="shared" si="1"/>
        <v>74134</v>
      </c>
      <c r="G17" s="29">
        <f t="shared" si="1"/>
        <v>74252.800000000003</v>
      </c>
      <c r="H17" s="29">
        <f t="shared" si="1"/>
        <v>54601.5</v>
      </c>
      <c r="I17" s="29">
        <f t="shared" si="1"/>
        <v>64293.85</v>
      </c>
      <c r="J17" s="30">
        <f t="shared" si="1"/>
        <v>9958.9499999999989</v>
      </c>
    </row>
    <row r="18" spans="2:10" x14ac:dyDescent="0.25">
      <c r="B18" s="6">
        <v>230</v>
      </c>
      <c r="C18" s="7" t="s">
        <v>20</v>
      </c>
      <c r="D18" s="40">
        <v>256</v>
      </c>
      <c r="E18" s="40">
        <v>14381</v>
      </c>
      <c r="F18" s="40">
        <v>14381</v>
      </c>
      <c r="G18" s="40">
        <v>14381</v>
      </c>
      <c r="H18" s="40">
        <v>13481</v>
      </c>
      <c r="I18" s="40">
        <v>10319.5</v>
      </c>
      <c r="J18" s="28">
        <f t="shared" si="0"/>
        <v>4061.5</v>
      </c>
    </row>
    <row r="19" spans="2:10" x14ac:dyDescent="0.25">
      <c r="B19" s="6">
        <v>231</v>
      </c>
      <c r="C19" s="7" t="s">
        <v>21</v>
      </c>
      <c r="D19" s="27">
        <f>104184+1598</f>
        <v>105782</v>
      </c>
      <c r="E19" s="27">
        <f>78002+252</f>
        <v>78254</v>
      </c>
      <c r="F19" s="27">
        <f>78002+252</f>
        <v>78254</v>
      </c>
      <c r="G19" s="27">
        <f>78002+252</f>
        <v>78254</v>
      </c>
      <c r="H19" s="27">
        <f>51312+252</f>
        <v>51564</v>
      </c>
      <c r="I19" s="27">
        <f>27514.69+252</f>
        <v>27766.69</v>
      </c>
      <c r="J19" s="28">
        <f t="shared" si="0"/>
        <v>50487.31</v>
      </c>
    </row>
    <row r="20" spans="2:10" x14ac:dyDescent="0.25">
      <c r="B20" s="6">
        <v>232</v>
      </c>
      <c r="C20" s="7" t="s">
        <v>22</v>
      </c>
      <c r="D20" s="39"/>
      <c r="E20" s="27"/>
      <c r="F20" s="27"/>
      <c r="G20" s="27"/>
      <c r="H20" s="27"/>
      <c r="I20" s="27"/>
      <c r="J20" s="28">
        <f t="shared" ref="J20:J27" si="2">H20-I20</f>
        <v>0</v>
      </c>
    </row>
    <row r="21" spans="2:10" ht="22.5" x14ac:dyDescent="0.25">
      <c r="B21" s="12" t="s">
        <v>23</v>
      </c>
      <c r="C21" s="13" t="s">
        <v>24</v>
      </c>
      <c r="D21" s="31">
        <f t="shared" ref="D21:J21" si="3">SUM(D18:D20)</f>
        <v>106038</v>
      </c>
      <c r="E21" s="31">
        <f t="shared" si="3"/>
        <v>92635</v>
      </c>
      <c r="F21" s="31">
        <f t="shared" si="3"/>
        <v>92635</v>
      </c>
      <c r="G21" s="31">
        <f t="shared" si="3"/>
        <v>92635</v>
      </c>
      <c r="H21" s="31">
        <f t="shared" si="3"/>
        <v>65045</v>
      </c>
      <c r="I21" s="31">
        <f t="shared" si="3"/>
        <v>38086.19</v>
      </c>
      <c r="J21" s="32">
        <f t="shared" si="3"/>
        <v>54548.81</v>
      </c>
    </row>
    <row r="22" spans="2:10" x14ac:dyDescent="0.25">
      <c r="B22" s="6">
        <v>230</v>
      </c>
      <c r="C22" s="7" t="s">
        <v>20</v>
      </c>
      <c r="D22" s="39"/>
      <c r="E22" s="31"/>
      <c r="F22" s="31"/>
      <c r="G22" s="31"/>
      <c r="H22" s="31"/>
      <c r="I22" s="31"/>
      <c r="J22" s="28">
        <f t="shared" si="2"/>
        <v>0</v>
      </c>
    </row>
    <row r="23" spans="2:10" x14ac:dyDescent="0.25">
      <c r="B23" s="6">
        <v>231</v>
      </c>
      <c r="C23" s="7" t="s">
        <v>21</v>
      </c>
      <c r="D23" s="39"/>
      <c r="E23" s="31"/>
      <c r="F23" s="31"/>
      <c r="G23" s="31"/>
      <c r="H23" s="31"/>
      <c r="I23" s="31"/>
      <c r="J23" s="28">
        <f t="shared" si="2"/>
        <v>0</v>
      </c>
    </row>
    <row r="24" spans="2:10" x14ac:dyDescent="0.25">
      <c r="B24" s="6">
        <v>232</v>
      </c>
      <c r="C24" s="7" t="s">
        <v>22</v>
      </c>
      <c r="D24" s="39"/>
      <c r="E24" s="31"/>
      <c r="F24" s="31"/>
      <c r="G24" s="31"/>
      <c r="H24" s="31"/>
      <c r="I24" s="31"/>
      <c r="J24" s="28">
        <f t="shared" si="2"/>
        <v>0</v>
      </c>
    </row>
    <row r="25" spans="2:10" ht="22.5" x14ac:dyDescent="0.25">
      <c r="B25" s="12" t="s">
        <v>23</v>
      </c>
      <c r="C25" s="13" t="s">
        <v>25</v>
      </c>
      <c r="D25" s="31">
        <f t="shared" ref="D25:I25" si="4">SUM(D22:D24)</f>
        <v>0</v>
      </c>
      <c r="E25" s="31">
        <f t="shared" si="4"/>
        <v>0</v>
      </c>
      <c r="F25" s="31">
        <f t="shared" si="4"/>
        <v>0</v>
      </c>
      <c r="G25" s="31">
        <f t="shared" si="4"/>
        <v>0</v>
      </c>
      <c r="H25" s="31">
        <f>SUM(H22:H24)</f>
        <v>0</v>
      </c>
      <c r="I25" s="31">
        <f t="shared" si="4"/>
        <v>0</v>
      </c>
      <c r="J25" s="32">
        <f t="shared" si="2"/>
        <v>0</v>
      </c>
    </row>
    <row r="26" spans="2:10" x14ac:dyDescent="0.25">
      <c r="B26" s="9" t="s">
        <v>26</v>
      </c>
      <c r="C26" s="15" t="s">
        <v>27</v>
      </c>
      <c r="D26" s="33">
        <f t="shared" ref="D26:J26" si="5">D21+D25</f>
        <v>106038</v>
      </c>
      <c r="E26" s="33">
        <f t="shared" si="5"/>
        <v>92635</v>
      </c>
      <c r="F26" s="33">
        <f t="shared" si="5"/>
        <v>92635</v>
      </c>
      <c r="G26" s="33">
        <f t="shared" si="5"/>
        <v>92635</v>
      </c>
      <c r="H26" s="33">
        <f>H21+H25</f>
        <v>65045</v>
      </c>
      <c r="I26" s="33">
        <f t="shared" si="5"/>
        <v>38086.19</v>
      </c>
      <c r="J26" s="34">
        <f t="shared" si="5"/>
        <v>54548.81</v>
      </c>
    </row>
    <row r="27" spans="2:10" x14ac:dyDescent="0.25">
      <c r="B27" s="155" t="s">
        <v>29</v>
      </c>
      <c r="C27" s="156"/>
      <c r="D27" s="35"/>
      <c r="E27" s="36"/>
      <c r="F27" s="36"/>
      <c r="G27" s="36"/>
      <c r="H27" s="36"/>
      <c r="I27" s="36"/>
      <c r="J27" s="28">
        <f t="shared" si="2"/>
        <v>0</v>
      </c>
    </row>
    <row r="28" spans="2:10" ht="15.75" thickBot="1" x14ac:dyDescent="0.3">
      <c r="B28" s="157" t="s">
        <v>28</v>
      </c>
      <c r="C28" s="158"/>
      <c r="D28" s="37">
        <f t="shared" ref="D28:J28" si="6">D17+D26</f>
        <v>153959</v>
      </c>
      <c r="E28" s="37">
        <f t="shared" si="6"/>
        <v>166769</v>
      </c>
      <c r="F28" s="37">
        <f t="shared" si="6"/>
        <v>166769</v>
      </c>
      <c r="G28" s="37">
        <f t="shared" si="6"/>
        <v>166887.79999999999</v>
      </c>
      <c r="H28" s="37">
        <f>H17+H26</f>
        <v>119646.5</v>
      </c>
      <c r="I28" s="37">
        <f t="shared" si="6"/>
        <v>102380.04000000001</v>
      </c>
      <c r="J28" s="38">
        <f t="shared" si="6"/>
        <v>64507.759999999995</v>
      </c>
    </row>
    <row r="34" spans="5:5" x14ac:dyDescent="0.25">
      <c r="E34" s="44"/>
    </row>
  </sheetData>
  <mergeCells count="6">
    <mergeCell ref="B7:B9"/>
    <mergeCell ref="C7:C9"/>
    <mergeCell ref="J8:J9"/>
    <mergeCell ref="B2:J2"/>
    <mergeCell ref="B28:C28"/>
    <mergeCell ref="B27:C27"/>
  </mergeCells>
  <pageMargins left="0.7" right="0.7" top="0.75" bottom="0.75" header="0.3" footer="0.3"/>
  <pageSetup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M28"/>
  <sheetViews>
    <sheetView topLeftCell="A14" workbookViewId="0">
      <selection activeCell="A30" sqref="A30:XFD34"/>
    </sheetView>
  </sheetViews>
  <sheetFormatPr defaultRowHeight="15" x14ac:dyDescent="0.25"/>
  <cols>
    <col min="1" max="1" width="4" style="1" customWidth="1"/>
    <col min="2" max="2" width="13.140625" style="1" customWidth="1"/>
    <col min="3" max="3" width="26.7109375" style="1" customWidth="1"/>
    <col min="4" max="6" width="8" style="1" customWidth="1"/>
    <col min="7" max="7" width="7.42578125" style="1" customWidth="1"/>
    <col min="8" max="8" width="9.140625" style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3" ht="15.75" thickBot="1" x14ac:dyDescent="0.3">
      <c r="J3" s="191" t="s">
        <v>80</v>
      </c>
    </row>
    <row r="4" spans="2:13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3" x14ac:dyDescent="0.25">
      <c r="B5" s="196" t="s">
        <v>0</v>
      </c>
      <c r="C5" s="3" t="s">
        <v>50</v>
      </c>
      <c r="D5" s="4"/>
      <c r="E5" s="4"/>
      <c r="F5" s="4"/>
      <c r="G5" s="4"/>
      <c r="H5" s="4"/>
      <c r="I5" s="64"/>
      <c r="J5" s="65"/>
      <c r="K5" s="183"/>
    </row>
    <row r="6" spans="2:13" x14ac:dyDescent="0.25">
      <c r="B6" s="196" t="s">
        <v>1</v>
      </c>
      <c r="C6" s="5" t="s">
        <v>49</v>
      </c>
      <c r="D6" s="79"/>
      <c r="E6" s="79"/>
      <c r="F6" s="79"/>
      <c r="G6" s="79"/>
      <c r="H6" s="4"/>
      <c r="I6" s="64"/>
      <c r="J6" s="65"/>
      <c r="K6" s="183"/>
    </row>
    <row r="7" spans="2:13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3" s="187" customFormat="1" ht="21.75" customHeight="1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3" s="187" customFormat="1" ht="51.75" customHeight="1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</row>
    <row r="10" spans="2:13" x14ac:dyDescent="0.25">
      <c r="B10" s="6">
        <v>600</v>
      </c>
      <c r="C10" s="7" t="s">
        <v>11</v>
      </c>
      <c r="D10" s="27">
        <v>1100</v>
      </c>
      <c r="E10" s="27"/>
      <c r="F10" s="27"/>
      <c r="G10" s="27"/>
      <c r="H10" s="27"/>
      <c r="I10" s="27"/>
      <c r="J10" s="28">
        <f>G10-I10</f>
        <v>0</v>
      </c>
      <c r="L10" s="112"/>
      <c r="M10" s="66"/>
    </row>
    <row r="11" spans="2:13" x14ac:dyDescent="0.25">
      <c r="B11" s="6">
        <v>601</v>
      </c>
      <c r="C11" s="7" t="s">
        <v>12</v>
      </c>
      <c r="D11" s="27">
        <v>182</v>
      </c>
      <c r="E11" s="27"/>
      <c r="F11" s="27"/>
      <c r="G11" s="27"/>
      <c r="H11" s="27"/>
      <c r="I11" s="27"/>
      <c r="J11" s="28">
        <f>G11-I11</f>
        <v>0</v>
      </c>
      <c r="L11" s="112"/>
      <c r="M11" s="66"/>
    </row>
    <row r="12" spans="2:13" x14ac:dyDescent="0.25">
      <c r="B12" s="6">
        <v>602</v>
      </c>
      <c r="C12" s="7" t="s">
        <v>13</v>
      </c>
      <c r="D12" s="39"/>
      <c r="E12" s="27"/>
      <c r="F12" s="27"/>
      <c r="G12" s="27"/>
      <c r="H12" s="27"/>
      <c r="I12" s="27"/>
      <c r="J12" s="28">
        <f>H4-I12</f>
        <v>0</v>
      </c>
      <c r="L12" s="112"/>
    </row>
    <row r="13" spans="2:13" x14ac:dyDescent="0.25">
      <c r="B13" s="6">
        <v>603</v>
      </c>
      <c r="C13" s="7" t="s">
        <v>14</v>
      </c>
      <c r="D13" s="39"/>
      <c r="E13" s="27"/>
      <c r="F13" s="27"/>
      <c r="G13" s="27"/>
      <c r="H13" s="27"/>
      <c r="I13" s="27"/>
      <c r="J13" s="28">
        <f t="shared" ref="J13:J27" si="0">H13-I13</f>
        <v>0</v>
      </c>
      <c r="L13" s="112"/>
    </row>
    <row r="14" spans="2:13" x14ac:dyDescent="0.25">
      <c r="B14" s="6">
        <v>604</v>
      </c>
      <c r="C14" s="7" t="s">
        <v>15</v>
      </c>
      <c r="D14" s="39"/>
      <c r="E14" s="27"/>
      <c r="F14" s="27"/>
      <c r="G14" s="27"/>
      <c r="H14" s="27"/>
      <c r="I14" s="27"/>
      <c r="J14" s="28">
        <f t="shared" si="0"/>
        <v>0</v>
      </c>
      <c r="L14" s="112"/>
    </row>
    <row r="15" spans="2:13" x14ac:dyDescent="0.25">
      <c r="B15" s="6">
        <v>605</v>
      </c>
      <c r="C15" s="7" t="s">
        <v>16</v>
      </c>
      <c r="D15" s="39"/>
      <c r="E15" s="27"/>
      <c r="F15" s="27"/>
      <c r="G15" s="27"/>
      <c r="H15" s="27"/>
      <c r="I15" s="27"/>
      <c r="J15" s="28">
        <f t="shared" si="0"/>
        <v>0</v>
      </c>
      <c r="L15" s="112"/>
    </row>
    <row r="16" spans="2:13" x14ac:dyDescent="0.25">
      <c r="B16" s="6">
        <v>606</v>
      </c>
      <c r="C16" s="7" t="s">
        <v>17</v>
      </c>
      <c r="D16" s="39"/>
      <c r="E16" s="27"/>
      <c r="F16" s="27"/>
      <c r="G16" s="27"/>
      <c r="H16" s="27"/>
      <c r="I16" s="27"/>
      <c r="J16" s="28">
        <f t="shared" si="0"/>
        <v>0</v>
      </c>
      <c r="L16" s="112"/>
    </row>
    <row r="17" spans="2:12" x14ac:dyDescent="0.25">
      <c r="B17" s="9" t="s">
        <v>18</v>
      </c>
      <c r="C17" s="10" t="s">
        <v>19</v>
      </c>
      <c r="D17" s="29">
        <f t="shared" ref="D17:J17" si="1">SUM(D10:D16)</f>
        <v>1282</v>
      </c>
      <c r="E17" s="29">
        <f t="shared" si="1"/>
        <v>0</v>
      </c>
      <c r="F17" s="29">
        <f t="shared" si="1"/>
        <v>0</v>
      </c>
      <c r="G17" s="29">
        <f t="shared" si="1"/>
        <v>0</v>
      </c>
      <c r="H17" s="29">
        <f>SUM(H10:H16)</f>
        <v>0</v>
      </c>
      <c r="I17" s="29">
        <f t="shared" si="1"/>
        <v>0</v>
      </c>
      <c r="J17" s="30">
        <f t="shared" si="1"/>
        <v>0</v>
      </c>
      <c r="L17" s="112"/>
    </row>
    <row r="18" spans="2:12" x14ac:dyDescent="0.25">
      <c r="B18" s="6">
        <v>230</v>
      </c>
      <c r="C18" s="7" t="s">
        <v>20</v>
      </c>
      <c r="D18" s="39"/>
      <c r="E18" s="27"/>
      <c r="F18" s="27"/>
      <c r="G18" s="27"/>
      <c r="H18" s="27"/>
      <c r="I18" s="27"/>
      <c r="J18" s="28">
        <f>H14-I18</f>
        <v>0</v>
      </c>
      <c r="L18" s="112"/>
    </row>
    <row r="19" spans="2:12" x14ac:dyDescent="0.25">
      <c r="B19" s="6">
        <v>231</v>
      </c>
      <c r="C19" s="7" t="s">
        <v>21</v>
      </c>
      <c r="D19" s="39"/>
      <c r="E19" s="27"/>
      <c r="F19" s="27"/>
      <c r="G19" s="27"/>
      <c r="H19" s="27"/>
      <c r="I19" s="27"/>
      <c r="J19" s="28">
        <f t="shared" si="0"/>
        <v>0</v>
      </c>
      <c r="L19" s="112"/>
    </row>
    <row r="20" spans="2:12" x14ac:dyDescent="0.25">
      <c r="B20" s="6">
        <v>232</v>
      </c>
      <c r="C20" s="7" t="s">
        <v>22</v>
      </c>
      <c r="D20" s="39"/>
      <c r="E20" s="27"/>
      <c r="F20" s="27"/>
      <c r="G20" s="27"/>
      <c r="H20" s="27"/>
      <c r="I20" s="27"/>
      <c r="J20" s="28">
        <f t="shared" si="0"/>
        <v>0</v>
      </c>
      <c r="L20" s="112"/>
    </row>
    <row r="21" spans="2:12" ht="22.5" x14ac:dyDescent="0.25">
      <c r="B21" s="12" t="s">
        <v>23</v>
      </c>
      <c r="C21" s="13" t="s">
        <v>24</v>
      </c>
      <c r="D21" s="31">
        <f t="shared" ref="D21:J21" si="2">SUM(D18:D20)</f>
        <v>0</v>
      </c>
      <c r="E21" s="31">
        <f t="shared" si="2"/>
        <v>0</v>
      </c>
      <c r="F21" s="31">
        <f t="shared" si="2"/>
        <v>0</v>
      </c>
      <c r="G21" s="31">
        <f t="shared" si="2"/>
        <v>0</v>
      </c>
      <c r="H21" s="31">
        <f>SUM(H18:H20)</f>
        <v>0</v>
      </c>
      <c r="I21" s="31">
        <f t="shared" si="2"/>
        <v>0</v>
      </c>
      <c r="J21" s="32">
        <f t="shared" si="2"/>
        <v>0</v>
      </c>
      <c r="L21" s="112"/>
    </row>
    <row r="22" spans="2:12" x14ac:dyDescent="0.25">
      <c r="B22" s="6">
        <v>230</v>
      </c>
      <c r="C22" s="7" t="s">
        <v>20</v>
      </c>
      <c r="D22" s="39"/>
      <c r="E22" s="31"/>
      <c r="F22" s="31"/>
      <c r="G22" s="31"/>
      <c r="H22" s="31"/>
      <c r="I22" s="31"/>
      <c r="J22" s="28">
        <f t="shared" si="0"/>
        <v>0</v>
      </c>
      <c r="L22" s="112"/>
    </row>
    <row r="23" spans="2:12" x14ac:dyDescent="0.25">
      <c r="B23" s="6">
        <v>231</v>
      </c>
      <c r="C23" s="7" t="s">
        <v>21</v>
      </c>
      <c r="D23" s="39"/>
      <c r="E23" s="31"/>
      <c r="F23" s="31"/>
      <c r="G23" s="31"/>
      <c r="H23" s="31"/>
      <c r="I23" s="31"/>
      <c r="J23" s="28">
        <f t="shared" si="0"/>
        <v>0</v>
      </c>
      <c r="L23" s="112"/>
    </row>
    <row r="24" spans="2:12" x14ac:dyDescent="0.25">
      <c r="B24" s="6">
        <v>232</v>
      </c>
      <c r="C24" s="7" t="s">
        <v>22</v>
      </c>
      <c r="D24" s="39"/>
      <c r="E24" s="31"/>
      <c r="F24" s="31"/>
      <c r="G24" s="31"/>
      <c r="H24" s="31"/>
      <c r="I24" s="31"/>
      <c r="J24" s="28">
        <f t="shared" si="0"/>
        <v>0</v>
      </c>
      <c r="L24" s="112"/>
    </row>
    <row r="25" spans="2:12" ht="22.5" x14ac:dyDescent="0.25">
      <c r="B25" s="12" t="s">
        <v>23</v>
      </c>
      <c r="C25" s="13" t="s">
        <v>25</v>
      </c>
      <c r="D25" s="31">
        <f t="shared" ref="D25:J25" si="3">SUM(D22:D24)</f>
        <v>0</v>
      </c>
      <c r="E25" s="31">
        <f t="shared" si="3"/>
        <v>0</v>
      </c>
      <c r="F25" s="31">
        <f t="shared" si="3"/>
        <v>0</v>
      </c>
      <c r="G25" s="31">
        <f t="shared" si="3"/>
        <v>0</v>
      </c>
      <c r="H25" s="31">
        <f>SUM(H22:H24)</f>
        <v>0</v>
      </c>
      <c r="I25" s="31">
        <f t="shared" si="3"/>
        <v>0</v>
      </c>
      <c r="J25" s="32">
        <f t="shared" si="3"/>
        <v>0</v>
      </c>
      <c r="L25" s="112"/>
    </row>
    <row r="26" spans="2:12" x14ac:dyDescent="0.25">
      <c r="B26" s="9" t="s">
        <v>26</v>
      </c>
      <c r="C26" s="15" t="s">
        <v>27</v>
      </c>
      <c r="D26" s="33">
        <f t="shared" ref="D26:J26" si="4">D21+D25</f>
        <v>0</v>
      </c>
      <c r="E26" s="33">
        <f t="shared" si="4"/>
        <v>0</v>
      </c>
      <c r="F26" s="33">
        <f t="shared" si="4"/>
        <v>0</v>
      </c>
      <c r="G26" s="33">
        <f t="shared" si="4"/>
        <v>0</v>
      </c>
      <c r="H26" s="33">
        <f>H21+H25</f>
        <v>0</v>
      </c>
      <c r="I26" s="33">
        <f t="shared" si="4"/>
        <v>0</v>
      </c>
      <c r="J26" s="34">
        <f t="shared" si="4"/>
        <v>0</v>
      </c>
      <c r="L26" s="112"/>
    </row>
    <row r="27" spans="2:12" x14ac:dyDescent="0.25">
      <c r="B27" s="155" t="s">
        <v>29</v>
      </c>
      <c r="C27" s="156"/>
      <c r="D27" s="35"/>
      <c r="E27" s="36"/>
      <c r="F27" s="36"/>
      <c r="G27" s="36"/>
      <c r="H27" s="36"/>
      <c r="I27" s="36"/>
      <c r="J27" s="28">
        <f t="shared" si="0"/>
        <v>0</v>
      </c>
      <c r="L27" s="112"/>
    </row>
    <row r="28" spans="2:12" ht="15.75" thickBot="1" x14ac:dyDescent="0.3">
      <c r="B28" s="157" t="s">
        <v>28</v>
      </c>
      <c r="C28" s="158"/>
      <c r="D28" s="37">
        <f t="shared" ref="D28:J28" si="5">D17+D26</f>
        <v>1282</v>
      </c>
      <c r="E28" s="37">
        <f t="shared" si="5"/>
        <v>0</v>
      </c>
      <c r="F28" s="37">
        <f t="shared" si="5"/>
        <v>0</v>
      </c>
      <c r="G28" s="37">
        <f t="shared" si="5"/>
        <v>0</v>
      </c>
      <c r="H28" s="37">
        <f>H17+H26</f>
        <v>0</v>
      </c>
      <c r="I28" s="37">
        <f t="shared" si="5"/>
        <v>0</v>
      </c>
      <c r="J28" s="38">
        <f t="shared" si="5"/>
        <v>0</v>
      </c>
      <c r="L28" s="112"/>
    </row>
  </sheetData>
  <mergeCells count="6">
    <mergeCell ref="B28:C28"/>
    <mergeCell ref="B7:B9"/>
    <mergeCell ref="C7:C9"/>
    <mergeCell ref="J8:J9"/>
    <mergeCell ref="B2:J2"/>
    <mergeCell ref="B27:C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M28"/>
  <sheetViews>
    <sheetView workbookViewId="0">
      <selection activeCell="O16" sqref="O16"/>
    </sheetView>
  </sheetViews>
  <sheetFormatPr defaultRowHeight="15" x14ac:dyDescent="0.25"/>
  <cols>
    <col min="1" max="1" width="4" style="1" customWidth="1"/>
    <col min="2" max="2" width="12.140625" style="1" customWidth="1"/>
    <col min="3" max="3" width="25.85546875" style="1" customWidth="1"/>
    <col min="4" max="6" width="8" style="1" customWidth="1"/>
    <col min="7" max="7" width="7.7109375" style="1" customWidth="1"/>
    <col min="8" max="8" width="7.140625" style="1" hidden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3" ht="15.75" thickBot="1" x14ac:dyDescent="0.3">
      <c r="J3" s="191" t="s">
        <v>80</v>
      </c>
    </row>
    <row r="4" spans="2:13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3" x14ac:dyDescent="0.25">
      <c r="B5" s="196" t="s">
        <v>0</v>
      </c>
      <c r="C5" s="209" t="s">
        <v>74</v>
      </c>
      <c r="D5" s="4"/>
      <c r="E5" s="4"/>
      <c r="F5" s="4"/>
      <c r="G5" s="4"/>
      <c r="H5" s="4"/>
      <c r="I5" s="64"/>
      <c r="J5" s="65"/>
      <c r="K5" s="183"/>
    </row>
    <row r="6" spans="2:13" x14ac:dyDescent="0.25">
      <c r="B6" s="196" t="s">
        <v>1</v>
      </c>
      <c r="C6" s="5" t="s">
        <v>73</v>
      </c>
      <c r="D6" s="79"/>
      <c r="E6" s="79"/>
      <c r="F6" s="79"/>
      <c r="G6" s="79"/>
      <c r="H6" s="4"/>
      <c r="I6" s="64"/>
      <c r="J6" s="65"/>
      <c r="K6" s="183"/>
    </row>
    <row r="7" spans="2:13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3" s="187" customFormat="1" ht="9.75" customHeight="1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3" s="187" customFormat="1" ht="27" customHeight="1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</row>
    <row r="10" spans="2:13" x14ac:dyDescent="0.25">
      <c r="B10" s="6">
        <v>600</v>
      </c>
      <c r="C10" s="7" t="s">
        <v>11</v>
      </c>
      <c r="D10" s="27">
        <v>3186</v>
      </c>
      <c r="E10" s="27">
        <v>5483</v>
      </c>
      <c r="F10" s="27">
        <v>5483</v>
      </c>
      <c r="G10" s="27">
        <v>11023</v>
      </c>
      <c r="H10" s="27">
        <v>4308</v>
      </c>
      <c r="I10" s="27">
        <v>9005.5</v>
      </c>
      <c r="J10" s="28">
        <f>G10-I10</f>
        <v>2017.5</v>
      </c>
      <c r="L10" s="112"/>
      <c r="M10" s="66"/>
    </row>
    <row r="11" spans="2:13" x14ac:dyDescent="0.25">
      <c r="B11" s="6">
        <v>601</v>
      </c>
      <c r="C11" s="7" t="s">
        <v>12</v>
      </c>
      <c r="D11" s="27">
        <v>545</v>
      </c>
      <c r="E11" s="27">
        <v>907</v>
      </c>
      <c r="F11" s="27">
        <v>907</v>
      </c>
      <c r="G11" s="27">
        <v>1777</v>
      </c>
      <c r="H11" s="27">
        <v>653</v>
      </c>
      <c r="I11" s="27">
        <v>1380.57</v>
      </c>
      <c r="J11" s="28">
        <f>G11-I11</f>
        <v>396.43000000000006</v>
      </c>
      <c r="L11" s="112"/>
      <c r="M11" s="66"/>
    </row>
    <row r="12" spans="2:13" x14ac:dyDescent="0.25">
      <c r="B12" s="6">
        <v>602</v>
      </c>
      <c r="C12" s="7" t="s">
        <v>13</v>
      </c>
      <c r="D12" s="39"/>
      <c r="E12" s="27"/>
      <c r="F12" s="27"/>
      <c r="G12" s="27"/>
      <c r="H12" s="27"/>
      <c r="I12" s="27"/>
      <c r="J12" s="28">
        <f>G12-I12</f>
        <v>0</v>
      </c>
      <c r="L12" s="112"/>
      <c r="M12" s="66"/>
    </row>
    <row r="13" spans="2:13" x14ac:dyDescent="0.25">
      <c r="B13" s="6">
        <v>603</v>
      </c>
      <c r="C13" s="7" t="s">
        <v>14</v>
      </c>
      <c r="D13" s="39"/>
      <c r="E13" s="27"/>
      <c r="F13" s="27"/>
      <c r="G13" s="27"/>
      <c r="H13" s="27"/>
      <c r="I13" s="27"/>
      <c r="J13" s="28">
        <f>H13-I13</f>
        <v>0</v>
      </c>
      <c r="L13" s="112"/>
    </row>
    <row r="14" spans="2:13" x14ac:dyDescent="0.25">
      <c r="B14" s="6">
        <v>604</v>
      </c>
      <c r="C14" s="7" t="s">
        <v>15</v>
      </c>
      <c r="D14" s="39"/>
      <c r="E14" s="27"/>
      <c r="F14" s="27"/>
      <c r="G14" s="27"/>
      <c r="H14" s="27"/>
      <c r="I14" s="27"/>
      <c r="J14" s="28">
        <f>H14-I14</f>
        <v>0</v>
      </c>
      <c r="L14" s="112"/>
    </row>
    <row r="15" spans="2:13" x14ac:dyDescent="0.25">
      <c r="B15" s="6">
        <v>605</v>
      </c>
      <c r="C15" s="7" t="s">
        <v>16</v>
      </c>
      <c r="D15" s="39"/>
      <c r="E15" s="27"/>
      <c r="F15" s="27"/>
      <c r="G15" s="27"/>
      <c r="H15" s="27"/>
      <c r="I15" s="27"/>
      <c r="J15" s="28">
        <f>H15-I15</f>
        <v>0</v>
      </c>
      <c r="L15" s="112"/>
    </row>
    <row r="16" spans="2:13" x14ac:dyDescent="0.25">
      <c r="B16" s="6">
        <v>606</v>
      </c>
      <c r="C16" s="7" t="s">
        <v>17</v>
      </c>
      <c r="D16" s="39"/>
      <c r="E16" s="27"/>
      <c r="F16" s="27"/>
      <c r="G16" s="27"/>
      <c r="H16" s="27"/>
      <c r="I16" s="27"/>
      <c r="J16" s="28">
        <f>H16-I16</f>
        <v>0</v>
      </c>
      <c r="L16" s="60"/>
    </row>
    <row r="17" spans="2:12" x14ac:dyDescent="0.25">
      <c r="B17" s="9" t="s">
        <v>18</v>
      </c>
      <c r="C17" s="10" t="s">
        <v>19</v>
      </c>
      <c r="D17" s="29">
        <f t="shared" ref="D17:I17" si="0">SUM(D10:D16)</f>
        <v>3731</v>
      </c>
      <c r="E17" s="29">
        <f t="shared" si="0"/>
        <v>6390</v>
      </c>
      <c r="F17" s="29">
        <f t="shared" si="0"/>
        <v>6390</v>
      </c>
      <c r="G17" s="29">
        <f t="shared" si="0"/>
        <v>12800</v>
      </c>
      <c r="H17" s="29">
        <f>SUM(H10:H16)</f>
        <v>4961</v>
      </c>
      <c r="I17" s="29">
        <f t="shared" si="0"/>
        <v>10386.07</v>
      </c>
      <c r="J17" s="30">
        <f>SUM(J10:J16)</f>
        <v>2413.9300000000003</v>
      </c>
      <c r="L17" s="60"/>
    </row>
    <row r="18" spans="2:12" x14ac:dyDescent="0.25">
      <c r="B18" s="6">
        <v>230</v>
      </c>
      <c r="C18" s="7" t="s">
        <v>20</v>
      </c>
      <c r="D18" s="39"/>
      <c r="E18" s="27"/>
      <c r="F18" s="27"/>
      <c r="G18" s="27"/>
      <c r="H18" s="27"/>
      <c r="I18" s="27"/>
      <c r="J18" s="28">
        <f>H14-I18</f>
        <v>0</v>
      </c>
      <c r="L18" s="60"/>
    </row>
    <row r="19" spans="2:12" x14ac:dyDescent="0.25">
      <c r="B19" s="6">
        <v>231</v>
      </c>
      <c r="C19" s="7" t="s">
        <v>21</v>
      </c>
      <c r="D19" s="39"/>
      <c r="E19" s="27"/>
      <c r="F19" s="27"/>
      <c r="G19" s="27"/>
      <c r="H19" s="27"/>
      <c r="I19" s="27"/>
      <c r="J19" s="28">
        <f t="shared" ref="J19:J27" si="1">H19-I19</f>
        <v>0</v>
      </c>
      <c r="L19" s="60"/>
    </row>
    <row r="20" spans="2:12" x14ac:dyDescent="0.25">
      <c r="B20" s="6">
        <v>232</v>
      </c>
      <c r="C20" s="7" t="s">
        <v>22</v>
      </c>
      <c r="D20" s="39"/>
      <c r="E20" s="27"/>
      <c r="F20" s="27"/>
      <c r="G20" s="27"/>
      <c r="H20" s="27"/>
      <c r="I20" s="27"/>
      <c r="J20" s="28">
        <f t="shared" si="1"/>
        <v>0</v>
      </c>
      <c r="L20" s="60"/>
    </row>
    <row r="21" spans="2:12" ht="22.5" x14ac:dyDescent="0.25">
      <c r="B21" s="12" t="s">
        <v>23</v>
      </c>
      <c r="C21" s="13" t="s">
        <v>24</v>
      </c>
      <c r="D21" s="31">
        <f t="shared" ref="D21:J21" si="2">SUM(D18:D20)</f>
        <v>0</v>
      </c>
      <c r="E21" s="31">
        <f t="shared" si="2"/>
        <v>0</v>
      </c>
      <c r="F21" s="31">
        <f t="shared" si="2"/>
        <v>0</v>
      </c>
      <c r="G21" s="31">
        <f t="shared" si="2"/>
        <v>0</v>
      </c>
      <c r="H21" s="31">
        <f>SUM(H18:H20)</f>
        <v>0</v>
      </c>
      <c r="I21" s="31">
        <f t="shared" si="2"/>
        <v>0</v>
      </c>
      <c r="J21" s="32">
        <f t="shared" si="2"/>
        <v>0</v>
      </c>
      <c r="L21" s="60"/>
    </row>
    <row r="22" spans="2:12" x14ac:dyDescent="0.25">
      <c r="B22" s="6">
        <v>230</v>
      </c>
      <c r="C22" s="7" t="s">
        <v>20</v>
      </c>
      <c r="D22" s="39"/>
      <c r="E22" s="31"/>
      <c r="F22" s="31"/>
      <c r="G22" s="31"/>
      <c r="H22" s="31"/>
      <c r="I22" s="31"/>
      <c r="J22" s="28">
        <f t="shared" si="1"/>
        <v>0</v>
      </c>
      <c r="L22" s="60"/>
    </row>
    <row r="23" spans="2:12" x14ac:dyDescent="0.25">
      <c r="B23" s="6">
        <v>231</v>
      </c>
      <c r="C23" s="7" t="s">
        <v>21</v>
      </c>
      <c r="D23" s="39"/>
      <c r="E23" s="31"/>
      <c r="F23" s="31"/>
      <c r="G23" s="31"/>
      <c r="H23" s="31"/>
      <c r="I23" s="31"/>
      <c r="J23" s="28">
        <f t="shared" si="1"/>
        <v>0</v>
      </c>
      <c r="L23" s="60"/>
    </row>
    <row r="24" spans="2:12" x14ac:dyDescent="0.25">
      <c r="B24" s="6">
        <v>232</v>
      </c>
      <c r="C24" s="7" t="s">
        <v>22</v>
      </c>
      <c r="D24" s="39"/>
      <c r="E24" s="31"/>
      <c r="F24" s="31"/>
      <c r="G24" s="31"/>
      <c r="H24" s="31"/>
      <c r="I24" s="31"/>
      <c r="J24" s="28">
        <f t="shared" si="1"/>
        <v>0</v>
      </c>
      <c r="L24" s="60"/>
    </row>
    <row r="25" spans="2:12" ht="22.5" x14ac:dyDescent="0.25">
      <c r="B25" s="12" t="s">
        <v>23</v>
      </c>
      <c r="C25" s="13" t="s">
        <v>25</v>
      </c>
      <c r="D25" s="31">
        <f t="shared" ref="D25:J25" si="3">SUM(D22:D24)</f>
        <v>0</v>
      </c>
      <c r="E25" s="31">
        <f t="shared" si="3"/>
        <v>0</v>
      </c>
      <c r="F25" s="31">
        <f t="shared" si="3"/>
        <v>0</v>
      </c>
      <c r="G25" s="31">
        <f t="shared" si="3"/>
        <v>0</v>
      </c>
      <c r="H25" s="31">
        <f>SUM(H22:H24)</f>
        <v>0</v>
      </c>
      <c r="I25" s="31">
        <f t="shared" si="3"/>
        <v>0</v>
      </c>
      <c r="J25" s="32">
        <f t="shared" si="3"/>
        <v>0</v>
      </c>
      <c r="L25" s="60"/>
    </row>
    <row r="26" spans="2:12" x14ac:dyDescent="0.25">
      <c r="B26" s="9" t="s">
        <v>26</v>
      </c>
      <c r="C26" s="15" t="s">
        <v>27</v>
      </c>
      <c r="D26" s="33">
        <f t="shared" ref="D26:J26" si="4">D21+D25</f>
        <v>0</v>
      </c>
      <c r="E26" s="33">
        <f t="shared" si="4"/>
        <v>0</v>
      </c>
      <c r="F26" s="33">
        <f t="shared" si="4"/>
        <v>0</v>
      </c>
      <c r="G26" s="33">
        <f t="shared" si="4"/>
        <v>0</v>
      </c>
      <c r="H26" s="33">
        <f>H21+H25</f>
        <v>0</v>
      </c>
      <c r="I26" s="33">
        <f t="shared" si="4"/>
        <v>0</v>
      </c>
      <c r="J26" s="34">
        <f t="shared" si="4"/>
        <v>0</v>
      </c>
      <c r="L26" s="60"/>
    </row>
    <row r="27" spans="2:12" x14ac:dyDescent="0.25">
      <c r="B27" s="155" t="s">
        <v>29</v>
      </c>
      <c r="C27" s="156"/>
      <c r="D27" s="35"/>
      <c r="E27" s="36"/>
      <c r="F27" s="36"/>
      <c r="G27" s="36"/>
      <c r="H27" s="36"/>
      <c r="I27" s="36"/>
      <c r="J27" s="28">
        <f t="shared" si="1"/>
        <v>0</v>
      </c>
      <c r="L27" s="60"/>
    </row>
    <row r="28" spans="2:12" ht="15.75" thickBot="1" x14ac:dyDescent="0.3">
      <c r="B28" s="157" t="s">
        <v>28</v>
      </c>
      <c r="C28" s="158"/>
      <c r="D28" s="37">
        <f t="shared" ref="D28:J28" si="5">D17+D26</f>
        <v>3731</v>
      </c>
      <c r="E28" s="37">
        <f t="shared" si="5"/>
        <v>6390</v>
      </c>
      <c r="F28" s="37">
        <f t="shared" si="5"/>
        <v>6390</v>
      </c>
      <c r="G28" s="37">
        <f t="shared" si="5"/>
        <v>12800</v>
      </c>
      <c r="H28" s="37">
        <f>H17+H26</f>
        <v>4961</v>
      </c>
      <c r="I28" s="37">
        <f t="shared" si="5"/>
        <v>10386.07</v>
      </c>
      <c r="J28" s="38">
        <f t="shared" si="5"/>
        <v>2413.9300000000003</v>
      </c>
      <c r="L28" s="60"/>
    </row>
  </sheetData>
  <mergeCells count="6">
    <mergeCell ref="J8:J9"/>
    <mergeCell ref="B2:J2"/>
    <mergeCell ref="B27:C27"/>
    <mergeCell ref="B28:C28"/>
    <mergeCell ref="B7:B9"/>
    <mergeCell ref="C7:C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M28"/>
  <sheetViews>
    <sheetView topLeftCell="A10" workbookViewId="0">
      <selection activeCell="K27" sqref="K27"/>
    </sheetView>
  </sheetViews>
  <sheetFormatPr defaultRowHeight="15" x14ac:dyDescent="0.25"/>
  <cols>
    <col min="1" max="1" width="4" style="1" customWidth="1"/>
    <col min="2" max="2" width="11.5703125" style="1" customWidth="1"/>
    <col min="3" max="3" width="23.85546875" style="1" customWidth="1"/>
    <col min="4" max="6" width="8" style="1" customWidth="1"/>
    <col min="7" max="7" width="7.85546875" style="1" customWidth="1"/>
    <col min="8" max="8" width="7.140625" style="1" bestFit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3" ht="15.75" thickBot="1" x14ac:dyDescent="0.3">
      <c r="J3" s="191" t="s">
        <v>80</v>
      </c>
    </row>
    <row r="4" spans="2:13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3" x14ac:dyDescent="0.25">
      <c r="B5" s="196" t="s">
        <v>0</v>
      </c>
      <c r="C5" s="3" t="s">
        <v>52</v>
      </c>
      <c r="D5" s="4"/>
      <c r="E5" s="4"/>
      <c r="F5" s="4"/>
      <c r="G5" s="4"/>
      <c r="H5" s="4"/>
      <c r="I5" s="64"/>
      <c r="J5" s="65"/>
      <c r="K5" s="183"/>
    </row>
    <row r="6" spans="2:13" x14ac:dyDescent="0.25">
      <c r="B6" s="196" t="s">
        <v>1</v>
      </c>
      <c r="C6" s="5" t="s">
        <v>51</v>
      </c>
      <c r="D6" s="79"/>
      <c r="E6" s="79"/>
      <c r="F6" s="79"/>
      <c r="G6" s="79"/>
      <c r="H6" s="4"/>
      <c r="I6" s="64"/>
      <c r="J6" s="65"/>
      <c r="K6" s="183"/>
    </row>
    <row r="7" spans="2:13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3" s="187" customFormat="1" ht="22.5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3" s="187" customFormat="1" ht="45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</row>
    <row r="10" spans="2:13" x14ac:dyDescent="0.25">
      <c r="B10" s="6">
        <v>600</v>
      </c>
      <c r="C10" s="7" t="s">
        <v>11</v>
      </c>
      <c r="D10" s="27">
        <v>1998</v>
      </c>
      <c r="E10" s="27"/>
      <c r="F10" s="27"/>
      <c r="G10" s="27"/>
      <c r="H10" s="27"/>
      <c r="I10" s="27"/>
      <c r="J10" s="28">
        <f>G10-I10</f>
        <v>0</v>
      </c>
      <c r="L10" s="112"/>
      <c r="M10" s="66"/>
    </row>
    <row r="11" spans="2:13" x14ac:dyDescent="0.25">
      <c r="B11" s="6">
        <v>601</v>
      </c>
      <c r="C11" s="7" t="s">
        <v>12</v>
      </c>
      <c r="D11" s="27">
        <v>340</v>
      </c>
      <c r="E11" s="27"/>
      <c r="F11" s="27"/>
      <c r="G11" s="27"/>
      <c r="H11" s="27"/>
      <c r="I11" s="27"/>
      <c r="J11" s="28">
        <f>G11-I11</f>
        <v>0</v>
      </c>
      <c r="L11" s="112"/>
      <c r="M11" s="66"/>
    </row>
    <row r="12" spans="2:13" x14ac:dyDescent="0.25">
      <c r="B12" s="6">
        <v>602</v>
      </c>
      <c r="C12" s="7" t="s">
        <v>13</v>
      </c>
      <c r="D12" s="39"/>
      <c r="E12" s="27"/>
      <c r="F12" s="27"/>
      <c r="G12" s="27"/>
      <c r="H12" s="27"/>
      <c r="I12" s="27"/>
      <c r="J12" s="28">
        <f>H4-I12</f>
        <v>0</v>
      </c>
      <c r="L12" s="112"/>
    </row>
    <row r="13" spans="2:13" x14ac:dyDescent="0.25">
      <c r="B13" s="6">
        <v>603</v>
      </c>
      <c r="C13" s="7" t="s">
        <v>14</v>
      </c>
      <c r="D13" s="39"/>
      <c r="E13" s="27"/>
      <c r="F13" s="27"/>
      <c r="G13" s="27"/>
      <c r="H13" s="27"/>
      <c r="I13" s="27"/>
      <c r="J13" s="28">
        <f t="shared" ref="J13:J27" si="0">H13-I13</f>
        <v>0</v>
      </c>
      <c r="L13" s="112"/>
    </row>
    <row r="14" spans="2:13" x14ac:dyDescent="0.25">
      <c r="B14" s="6">
        <v>604</v>
      </c>
      <c r="C14" s="7" t="s">
        <v>15</v>
      </c>
      <c r="D14" s="39"/>
      <c r="E14" s="27"/>
      <c r="F14" s="27"/>
      <c r="G14" s="27"/>
      <c r="H14" s="27"/>
      <c r="I14" s="27"/>
      <c r="J14" s="28">
        <f t="shared" si="0"/>
        <v>0</v>
      </c>
      <c r="L14" s="112"/>
    </row>
    <row r="15" spans="2:13" x14ac:dyDescent="0.25">
      <c r="B15" s="6">
        <v>605</v>
      </c>
      <c r="C15" s="7" t="s">
        <v>16</v>
      </c>
      <c r="D15" s="39"/>
      <c r="E15" s="27"/>
      <c r="F15" s="27"/>
      <c r="G15" s="27"/>
      <c r="H15" s="27"/>
      <c r="I15" s="27"/>
      <c r="J15" s="28">
        <f t="shared" si="0"/>
        <v>0</v>
      </c>
      <c r="L15" s="112"/>
    </row>
    <row r="16" spans="2:13" x14ac:dyDescent="0.25">
      <c r="B16" s="6">
        <v>606</v>
      </c>
      <c r="C16" s="7" t="s">
        <v>17</v>
      </c>
      <c r="D16" s="39"/>
      <c r="E16" s="27"/>
      <c r="F16" s="27"/>
      <c r="G16" s="27"/>
      <c r="H16" s="27"/>
      <c r="I16" s="27"/>
      <c r="J16" s="28">
        <f t="shared" si="0"/>
        <v>0</v>
      </c>
      <c r="L16" s="112"/>
    </row>
    <row r="17" spans="2:12" x14ac:dyDescent="0.25">
      <c r="B17" s="9" t="s">
        <v>18</v>
      </c>
      <c r="C17" s="10" t="s">
        <v>19</v>
      </c>
      <c r="D17" s="29">
        <f t="shared" ref="D17:J17" si="1">SUM(D10:D16)</f>
        <v>2338</v>
      </c>
      <c r="E17" s="29">
        <f t="shared" si="1"/>
        <v>0</v>
      </c>
      <c r="F17" s="29">
        <f t="shared" si="1"/>
        <v>0</v>
      </c>
      <c r="G17" s="29">
        <f t="shared" si="1"/>
        <v>0</v>
      </c>
      <c r="H17" s="29">
        <f>SUM(H10:H16)</f>
        <v>0</v>
      </c>
      <c r="I17" s="29">
        <f t="shared" si="1"/>
        <v>0</v>
      </c>
      <c r="J17" s="30">
        <f t="shared" si="1"/>
        <v>0</v>
      </c>
      <c r="L17" s="112"/>
    </row>
    <row r="18" spans="2:12" x14ac:dyDescent="0.25">
      <c r="B18" s="6">
        <v>230</v>
      </c>
      <c r="C18" s="7" t="s">
        <v>20</v>
      </c>
      <c r="D18" s="39"/>
      <c r="E18" s="27"/>
      <c r="F18" s="27"/>
      <c r="G18" s="27"/>
      <c r="H18" s="27"/>
      <c r="I18" s="27"/>
      <c r="J18" s="28">
        <f>H14-I18</f>
        <v>0</v>
      </c>
      <c r="L18" s="112"/>
    </row>
    <row r="19" spans="2:12" x14ac:dyDescent="0.25">
      <c r="B19" s="6">
        <v>231</v>
      </c>
      <c r="C19" s="7" t="s">
        <v>21</v>
      </c>
      <c r="D19" s="39"/>
      <c r="E19" s="27"/>
      <c r="F19" s="27"/>
      <c r="G19" s="27"/>
      <c r="H19" s="27"/>
      <c r="I19" s="27"/>
      <c r="J19" s="28">
        <f t="shared" si="0"/>
        <v>0</v>
      </c>
      <c r="L19" s="60"/>
    </row>
    <row r="20" spans="2:12" x14ac:dyDescent="0.25">
      <c r="B20" s="6">
        <v>232</v>
      </c>
      <c r="C20" s="7" t="s">
        <v>22</v>
      </c>
      <c r="D20" s="39"/>
      <c r="E20" s="27"/>
      <c r="F20" s="27"/>
      <c r="G20" s="27"/>
      <c r="H20" s="27"/>
      <c r="I20" s="27"/>
      <c r="J20" s="28">
        <f t="shared" si="0"/>
        <v>0</v>
      </c>
      <c r="L20" s="60"/>
    </row>
    <row r="21" spans="2:12" ht="22.5" x14ac:dyDescent="0.25">
      <c r="B21" s="12" t="s">
        <v>23</v>
      </c>
      <c r="C21" s="13" t="s">
        <v>24</v>
      </c>
      <c r="D21" s="31">
        <f t="shared" ref="D21:J21" si="2">SUM(D18:D20)</f>
        <v>0</v>
      </c>
      <c r="E21" s="31">
        <f t="shared" si="2"/>
        <v>0</v>
      </c>
      <c r="F21" s="31">
        <f t="shared" si="2"/>
        <v>0</v>
      </c>
      <c r="G21" s="31">
        <f t="shared" si="2"/>
        <v>0</v>
      </c>
      <c r="H21" s="31">
        <f>SUM(H18:H20)</f>
        <v>0</v>
      </c>
      <c r="I21" s="31">
        <f t="shared" si="2"/>
        <v>0</v>
      </c>
      <c r="J21" s="32">
        <f t="shared" si="2"/>
        <v>0</v>
      </c>
      <c r="L21" s="60"/>
    </row>
    <row r="22" spans="2:12" x14ac:dyDescent="0.25">
      <c r="B22" s="6">
        <v>230</v>
      </c>
      <c r="C22" s="7" t="s">
        <v>20</v>
      </c>
      <c r="D22" s="39"/>
      <c r="E22" s="31"/>
      <c r="F22" s="31"/>
      <c r="G22" s="31"/>
      <c r="H22" s="31"/>
      <c r="I22" s="31"/>
      <c r="J22" s="28">
        <f t="shared" si="0"/>
        <v>0</v>
      </c>
      <c r="L22" s="60"/>
    </row>
    <row r="23" spans="2:12" x14ac:dyDescent="0.25">
      <c r="B23" s="6">
        <v>231</v>
      </c>
      <c r="C23" s="7" t="s">
        <v>21</v>
      </c>
      <c r="D23" s="39"/>
      <c r="E23" s="31"/>
      <c r="F23" s="31"/>
      <c r="G23" s="31"/>
      <c r="H23" s="31"/>
      <c r="I23" s="31"/>
      <c r="J23" s="28">
        <f t="shared" si="0"/>
        <v>0</v>
      </c>
      <c r="L23" s="60"/>
    </row>
    <row r="24" spans="2:12" x14ac:dyDescent="0.25">
      <c r="B24" s="6">
        <v>232</v>
      </c>
      <c r="C24" s="7" t="s">
        <v>22</v>
      </c>
      <c r="D24" s="39"/>
      <c r="E24" s="31"/>
      <c r="F24" s="31"/>
      <c r="G24" s="31"/>
      <c r="H24" s="31"/>
      <c r="I24" s="31"/>
      <c r="J24" s="28">
        <f t="shared" si="0"/>
        <v>0</v>
      </c>
      <c r="L24" s="60"/>
    </row>
    <row r="25" spans="2:12" ht="22.5" x14ac:dyDescent="0.25">
      <c r="B25" s="12" t="s">
        <v>23</v>
      </c>
      <c r="C25" s="13" t="s">
        <v>25</v>
      </c>
      <c r="D25" s="31">
        <f t="shared" ref="D25:J25" si="3">SUM(D22:D24)</f>
        <v>0</v>
      </c>
      <c r="E25" s="31">
        <f t="shared" si="3"/>
        <v>0</v>
      </c>
      <c r="F25" s="31">
        <f t="shared" si="3"/>
        <v>0</v>
      </c>
      <c r="G25" s="31">
        <f t="shared" si="3"/>
        <v>0</v>
      </c>
      <c r="H25" s="31">
        <f>SUM(H22:H24)</f>
        <v>0</v>
      </c>
      <c r="I25" s="31">
        <f t="shared" si="3"/>
        <v>0</v>
      </c>
      <c r="J25" s="32">
        <f t="shared" si="3"/>
        <v>0</v>
      </c>
      <c r="L25" s="60"/>
    </row>
    <row r="26" spans="2:12" x14ac:dyDescent="0.25">
      <c r="B26" s="9" t="s">
        <v>26</v>
      </c>
      <c r="C26" s="15" t="s">
        <v>27</v>
      </c>
      <c r="D26" s="33">
        <f t="shared" ref="D26:J26" si="4">D21+D25</f>
        <v>0</v>
      </c>
      <c r="E26" s="33">
        <f t="shared" si="4"/>
        <v>0</v>
      </c>
      <c r="F26" s="33">
        <f t="shared" si="4"/>
        <v>0</v>
      </c>
      <c r="G26" s="33">
        <f t="shared" si="4"/>
        <v>0</v>
      </c>
      <c r="H26" s="33">
        <f>H21+H25</f>
        <v>0</v>
      </c>
      <c r="I26" s="33">
        <f t="shared" si="4"/>
        <v>0</v>
      </c>
      <c r="J26" s="34">
        <f t="shared" si="4"/>
        <v>0</v>
      </c>
      <c r="L26" s="60"/>
    </row>
    <row r="27" spans="2:12" x14ac:dyDescent="0.25">
      <c r="B27" s="155" t="s">
        <v>29</v>
      </c>
      <c r="C27" s="156"/>
      <c r="D27" s="35"/>
      <c r="E27" s="36"/>
      <c r="F27" s="36"/>
      <c r="G27" s="36"/>
      <c r="H27" s="36"/>
      <c r="I27" s="36"/>
      <c r="J27" s="28">
        <f t="shared" si="0"/>
        <v>0</v>
      </c>
      <c r="L27" s="60"/>
    </row>
    <row r="28" spans="2:12" ht="15.75" thickBot="1" x14ac:dyDescent="0.3">
      <c r="B28" s="157" t="s">
        <v>28</v>
      </c>
      <c r="C28" s="158"/>
      <c r="D28" s="37">
        <f t="shared" ref="D28:J28" si="5">D17+D26</f>
        <v>2338</v>
      </c>
      <c r="E28" s="37">
        <f t="shared" si="5"/>
        <v>0</v>
      </c>
      <c r="F28" s="37">
        <f t="shared" si="5"/>
        <v>0</v>
      </c>
      <c r="G28" s="37">
        <f t="shared" si="5"/>
        <v>0</v>
      </c>
      <c r="H28" s="37">
        <f>H17+H26</f>
        <v>0</v>
      </c>
      <c r="I28" s="37">
        <f t="shared" si="5"/>
        <v>0</v>
      </c>
      <c r="J28" s="38">
        <f t="shared" si="5"/>
        <v>0</v>
      </c>
      <c r="L28" s="60"/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  <pageSetup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28"/>
  <sheetViews>
    <sheetView topLeftCell="A14" workbookViewId="0">
      <selection activeCell="O21" sqref="O21"/>
    </sheetView>
  </sheetViews>
  <sheetFormatPr defaultRowHeight="15" x14ac:dyDescent="0.25"/>
  <cols>
    <col min="1" max="1" width="4" style="1" customWidth="1"/>
    <col min="2" max="2" width="12.85546875" style="1" customWidth="1"/>
    <col min="3" max="3" width="23.5703125" style="1" customWidth="1"/>
    <col min="4" max="6" width="8" style="1" customWidth="1"/>
    <col min="7" max="7" width="7.85546875" style="1" customWidth="1"/>
    <col min="8" max="8" width="7.140625" style="1" hidden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3" ht="15.75" thickBot="1" x14ac:dyDescent="0.3">
      <c r="J3" s="191" t="s">
        <v>80</v>
      </c>
    </row>
    <row r="4" spans="2:13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3" x14ac:dyDescent="0.25">
      <c r="B5" s="196" t="s">
        <v>0</v>
      </c>
      <c r="C5" s="3" t="s">
        <v>54</v>
      </c>
      <c r="D5" s="4"/>
      <c r="E5" s="4"/>
      <c r="F5" s="4"/>
      <c r="G5" s="4"/>
      <c r="H5" s="4"/>
      <c r="I5" s="64"/>
      <c r="J5" s="65"/>
      <c r="K5" s="183"/>
    </row>
    <row r="6" spans="2:13" x14ac:dyDescent="0.25">
      <c r="B6" s="196" t="s">
        <v>1</v>
      </c>
      <c r="C6" s="5" t="s">
        <v>53</v>
      </c>
      <c r="D6" s="79"/>
      <c r="E6" s="79"/>
      <c r="F6" s="79"/>
      <c r="G6" s="79"/>
      <c r="H6" s="4"/>
      <c r="I6" s="64"/>
      <c r="J6" s="65"/>
      <c r="K6" s="183"/>
    </row>
    <row r="7" spans="2:13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3" s="187" customFormat="1" ht="22.5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3" s="187" customFormat="1" ht="45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</row>
    <row r="10" spans="2:13" x14ac:dyDescent="0.25">
      <c r="B10" s="6">
        <v>600</v>
      </c>
      <c r="C10" s="7" t="s">
        <v>11</v>
      </c>
      <c r="D10" s="27">
        <v>2071</v>
      </c>
      <c r="E10" s="27"/>
      <c r="F10" s="27"/>
      <c r="G10" s="27"/>
      <c r="H10" s="27"/>
      <c r="I10" s="27"/>
      <c r="J10" s="28">
        <f>H10-I10</f>
        <v>0</v>
      </c>
      <c r="L10" s="112"/>
      <c r="M10" s="66"/>
    </row>
    <row r="11" spans="2:13" x14ac:dyDescent="0.25">
      <c r="B11" s="6">
        <v>601</v>
      </c>
      <c r="C11" s="7" t="s">
        <v>12</v>
      </c>
      <c r="D11" s="27">
        <v>380</v>
      </c>
      <c r="E11" s="27"/>
      <c r="F11" s="27"/>
      <c r="G11" s="27"/>
      <c r="H11" s="27"/>
      <c r="I11" s="27"/>
      <c r="J11" s="28">
        <f t="shared" ref="J11:J27" si="0">H11-I11</f>
        <v>0</v>
      </c>
      <c r="L11" s="112"/>
      <c r="M11" s="66"/>
    </row>
    <row r="12" spans="2:13" x14ac:dyDescent="0.25">
      <c r="B12" s="6">
        <v>602</v>
      </c>
      <c r="C12" s="7" t="s">
        <v>13</v>
      </c>
      <c r="D12" s="27">
        <v>35350</v>
      </c>
      <c r="E12" s="27">
        <v>68164</v>
      </c>
      <c r="F12" s="27">
        <v>68164</v>
      </c>
      <c r="G12" s="27">
        <v>98614</v>
      </c>
      <c r="H12" s="27">
        <v>73640</v>
      </c>
      <c r="I12" s="27">
        <v>56399</v>
      </c>
      <c r="J12" s="28">
        <f>G12-I12</f>
        <v>42215</v>
      </c>
      <c r="L12" s="112"/>
    </row>
    <row r="13" spans="2:13" x14ac:dyDescent="0.25">
      <c r="B13" s="6">
        <v>603</v>
      </c>
      <c r="C13" s="7" t="s">
        <v>14</v>
      </c>
      <c r="D13" s="27"/>
      <c r="E13" s="27"/>
      <c r="F13" s="27"/>
      <c r="G13" s="27"/>
      <c r="H13" s="27"/>
      <c r="I13" s="27"/>
      <c r="J13" s="28">
        <f>G13-I13</f>
        <v>0</v>
      </c>
      <c r="L13" s="112"/>
    </row>
    <row r="14" spans="2:13" x14ac:dyDescent="0.25">
      <c r="B14" s="6">
        <v>604</v>
      </c>
      <c r="C14" s="7" t="s">
        <v>15</v>
      </c>
      <c r="D14" s="27"/>
      <c r="E14" s="27"/>
      <c r="F14" s="27"/>
      <c r="G14" s="27"/>
      <c r="H14" s="27"/>
      <c r="I14" s="27"/>
      <c r="J14" s="28">
        <f>G14-I14</f>
        <v>0</v>
      </c>
      <c r="L14" s="112"/>
    </row>
    <row r="15" spans="2:13" x14ac:dyDescent="0.25">
      <c r="B15" s="6">
        <v>605</v>
      </c>
      <c r="C15" s="7" t="s">
        <v>16</v>
      </c>
      <c r="D15" s="27"/>
      <c r="E15" s="27"/>
      <c r="F15" s="27"/>
      <c r="G15" s="27"/>
      <c r="H15" s="27"/>
      <c r="I15" s="27"/>
      <c r="J15" s="28">
        <f>G15-I15</f>
        <v>0</v>
      </c>
      <c r="L15" s="112"/>
    </row>
    <row r="16" spans="2:13" x14ac:dyDescent="0.25">
      <c r="B16" s="6">
        <v>606</v>
      </c>
      <c r="C16" s="7" t="s">
        <v>17</v>
      </c>
      <c r="D16" s="27">
        <v>68</v>
      </c>
      <c r="E16" s="27"/>
      <c r="F16" s="27"/>
      <c r="G16" s="27"/>
      <c r="H16" s="27"/>
      <c r="I16" s="27"/>
      <c r="J16" s="28">
        <f t="shared" si="0"/>
        <v>0</v>
      </c>
      <c r="L16" s="112"/>
    </row>
    <row r="17" spans="2:12" x14ac:dyDescent="0.25">
      <c r="B17" s="9" t="s">
        <v>18</v>
      </c>
      <c r="C17" s="10" t="s">
        <v>19</v>
      </c>
      <c r="D17" s="29">
        <f t="shared" ref="D17:J17" si="1">SUM(D10:D16)</f>
        <v>37869</v>
      </c>
      <c r="E17" s="29">
        <f t="shared" si="1"/>
        <v>68164</v>
      </c>
      <c r="F17" s="29">
        <f t="shared" si="1"/>
        <v>68164</v>
      </c>
      <c r="G17" s="29">
        <f t="shared" si="1"/>
        <v>98614</v>
      </c>
      <c r="H17" s="29">
        <f t="shared" si="1"/>
        <v>73640</v>
      </c>
      <c r="I17" s="29">
        <f t="shared" si="1"/>
        <v>56399</v>
      </c>
      <c r="J17" s="30">
        <f t="shared" si="1"/>
        <v>42215</v>
      </c>
      <c r="L17" s="112"/>
    </row>
    <row r="18" spans="2:12" x14ac:dyDescent="0.25">
      <c r="B18" s="6">
        <v>230</v>
      </c>
      <c r="C18" s="7" t="s">
        <v>20</v>
      </c>
      <c r="D18" s="27"/>
      <c r="E18" s="27"/>
      <c r="F18" s="27"/>
      <c r="G18" s="27"/>
      <c r="H18" s="27"/>
      <c r="I18" s="27"/>
      <c r="J18" s="28">
        <f t="shared" si="0"/>
        <v>0</v>
      </c>
      <c r="L18" s="112"/>
    </row>
    <row r="19" spans="2:12" x14ac:dyDescent="0.25">
      <c r="B19" s="6">
        <v>231</v>
      </c>
      <c r="C19" s="7" t="s">
        <v>21</v>
      </c>
      <c r="D19" s="27">
        <v>1800</v>
      </c>
      <c r="E19" s="27">
        <v>12444</v>
      </c>
      <c r="F19" s="27">
        <v>12444</v>
      </c>
      <c r="G19" s="27">
        <v>12444</v>
      </c>
      <c r="H19" s="27">
        <v>8200</v>
      </c>
      <c r="I19" s="27">
        <v>6998.86</v>
      </c>
      <c r="J19" s="28">
        <f>G19-I19</f>
        <v>5445.14</v>
      </c>
      <c r="L19" s="112"/>
    </row>
    <row r="20" spans="2:12" x14ac:dyDescent="0.25">
      <c r="B20" s="6">
        <v>232</v>
      </c>
      <c r="C20" s="7" t="s">
        <v>22</v>
      </c>
      <c r="D20" s="39"/>
      <c r="E20" s="27"/>
      <c r="F20" s="27"/>
      <c r="G20" s="27"/>
      <c r="H20" s="27"/>
      <c r="I20" s="27"/>
      <c r="J20" s="28">
        <f t="shared" si="0"/>
        <v>0</v>
      </c>
      <c r="L20" s="112"/>
    </row>
    <row r="21" spans="2:12" ht="22.5" x14ac:dyDescent="0.25">
      <c r="B21" s="12" t="s">
        <v>23</v>
      </c>
      <c r="C21" s="13" t="s">
        <v>24</v>
      </c>
      <c r="D21" s="31">
        <f t="shared" ref="D21:J21" si="2">SUM(D18:D20)</f>
        <v>1800</v>
      </c>
      <c r="E21" s="31">
        <f t="shared" si="2"/>
        <v>12444</v>
      </c>
      <c r="F21" s="31">
        <f t="shared" si="2"/>
        <v>12444</v>
      </c>
      <c r="G21" s="31">
        <f t="shared" si="2"/>
        <v>12444</v>
      </c>
      <c r="H21" s="31">
        <f>SUM(H18:H20)</f>
        <v>8200</v>
      </c>
      <c r="I21" s="31">
        <f t="shared" si="2"/>
        <v>6998.86</v>
      </c>
      <c r="J21" s="32">
        <f t="shared" si="2"/>
        <v>5445.14</v>
      </c>
      <c r="L21" s="112"/>
    </row>
    <row r="22" spans="2:12" x14ac:dyDescent="0.25">
      <c r="B22" s="6">
        <v>230</v>
      </c>
      <c r="C22" s="7" t="s">
        <v>20</v>
      </c>
      <c r="D22" s="39"/>
      <c r="E22" s="31"/>
      <c r="F22" s="31"/>
      <c r="G22" s="31"/>
      <c r="H22" s="31"/>
      <c r="I22" s="31"/>
      <c r="J22" s="28">
        <f t="shared" si="0"/>
        <v>0</v>
      </c>
      <c r="L22" s="112"/>
    </row>
    <row r="23" spans="2:12" x14ac:dyDescent="0.25">
      <c r="B23" s="6">
        <v>231</v>
      </c>
      <c r="C23" s="7" t="s">
        <v>21</v>
      </c>
      <c r="D23" s="39"/>
      <c r="E23" s="31"/>
      <c r="F23" s="31"/>
      <c r="G23" s="31"/>
      <c r="H23" s="31"/>
      <c r="I23" s="31"/>
      <c r="J23" s="28">
        <f t="shared" si="0"/>
        <v>0</v>
      </c>
      <c r="L23" s="112"/>
    </row>
    <row r="24" spans="2:12" x14ac:dyDescent="0.25">
      <c r="B24" s="6">
        <v>232</v>
      </c>
      <c r="C24" s="7" t="s">
        <v>22</v>
      </c>
      <c r="D24" s="39"/>
      <c r="E24" s="31"/>
      <c r="F24" s="31"/>
      <c r="G24" s="31"/>
      <c r="H24" s="31"/>
      <c r="I24" s="31"/>
      <c r="J24" s="28">
        <f t="shared" si="0"/>
        <v>0</v>
      </c>
      <c r="L24" s="112"/>
    </row>
    <row r="25" spans="2:12" ht="22.5" x14ac:dyDescent="0.25">
      <c r="B25" s="12" t="s">
        <v>23</v>
      </c>
      <c r="C25" s="13" t="s">
        <v>25</v>
      </c>
      <c r="D25" s="31">
        <f t="shared" ref="D25:I25" si="3">SUM(D22:D24)</f>
        <v>0</v>
      </c>
      <c r="E25" s="31">
        <f t="shared" si="3"/>
        <v>0</v>
      </c>
      <c r="F25" s="31">
        <f t="shared" si="3"/>
        <v>0</v>
      </c>
      <c r="G25" s="31">
        <f t="shared" si="3"/>
        <v>0</v>
      </c>
      <c r="H25" s="31">
        <f>SUM(H22:H24)</f>
        <v>0</v>
      </c>
      <c r="I25" s="31">
        <f t="shared" si="3"/>
        <v>0</v>
      </c>
      <c r="J25" s="32">
        <f t="shared" si="0"/>
        <v>0</v>
      </c>
      <c r="L25" s="112"/>
    </row>
    <row r="26" spans="2:12" x14ac:dyDescent="0.25">
      <c r="B26" s="9" t="s">
        <v>26</v>
      </c>
      <c r="C26" s="15" t="s">
        <v>27</v>
      </c>
      <c r="D26" s="33">
        <f t="shared" ref="D26:J26" si="4">D21+D25</f>
        <v>1800</v>
      </c>
      <c r="E26" s="33">
        <f t="shared" si="4"/>
        <v>12444</v>
      </c>
      <c r="F26" s="33">
        <f t="shared" si="4"/>
        <v>12444</v>
      </c>
      <c r="G26" s="33">
        <f t="shared" si="4"/>
        <v>12444</v>
      </c>
      <c r="H26" s="33">
        <f>H21+H25</f>
        <v>8200</v>
      </c>
      <c r="I26" s="33">
        <f t="shared" si="4"/>
        <v>6998.86</v>
      </c>
      <c r="J26" s="34">
        <f t="shared" si="4"/>
        <v>5445.14</v>
      </c>
      <c r="L26" s="112"/>
    </row>
    <row r="27" spans="2:12" x14ac:dyDescent="0.25">
      <c r="B27" s="155" t="s">
        <v>29</v>
      </c>
      <c r="C27" s="156"/>
      <c r="D27" s="35"/>
      <c r="E27" s="36"/>
      <c r="F27" s="36"/>
      <c r="G27" s="36"/>
      <c r="H27" s="36"/>
      <c r="I27" s="36"/>
      <c r="J27" s="28">
        <f t="shared" si="0"/>
        <v>0</v>
      </c>
      <c r="L27" s="112"/>
    </row>
    <row r="28" spans="2:12" ht="15.75" thickBot="1" x14ac:dyDescent="0.3">
      <c r="B28" s="157" t="s">
        <v>28</v>
      </c>
      <c r="C28" s="158"/>
      <c r="D28" s="37">
        <f t="shared" ref="D28:J28" si="5">D17+D26</f>
        <v>39669</v>
      </c>
      <c r="E28" s="37">
        <f t="shared" si="5"/>
        <v>80608</v>
      </c>
      <c r="F28" s="37">
        <f t="shared" si="5"/>
        <v>80608</v>
      </c>
      <c r="G28" s="37">
        <f t="shared" si="5"/>
        <v>111058</v>
      </c>
      <c r="H28" s="37">
        <f>H17+H26</f>
        <v>81840</v>
      </c>
      <c r="I28" s="37">
        <f t="shared" si="5"/>
        <v>63397.86</v>
      </c>
      <c r="J28" s="38">
        <f t="shared" si="5"/>
        <v>47660.14</v>
      </c>
      <c r="L28" s="112"/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28"/>
  <sheetViews>
    <sheetView topLeftCell="A13" workbookViewId="0">
      <selection activeCell="N27" sqref="N27"/>
    </sheetView>
  </sheetViews>
  <sheetFormatPr defaultRowHeight="15" x14ac:dyDescent="0.25"/>
  <cols>
    <col min="1" max="1" width="4" style="1" customWidth="1"/>
    <col min="2" max="2" width="16" style="1" customWidth="1"/>
    <col min="3" max="3" width="26.5703125" style="1" customWidth="1"/>
    <col min="4" max="6" width="8" style="1" customWidth="1"/>
    <col min="7" max="7" width="7.5703125" style="1" customWidth="1"/>
    <col min="8" max="8" width="7.140625" style="1" hidden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3" ht="15.75" thickBot="1" x14ac:dyDescent="0.3">
      <c r="J3" s="191" t="s">
        <v>80</v>
      </c>
    </row>
    <row r="4" spans="2:13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3" x14ac:dyDescent="0.25">
      <c r="B5" s="196" t="s">
        <v>0</v>
      </c>
      <c r="C5" s="3" t="s">
        <v>56</v>
      </c>
      <c r="D5" s="4"/>
      <c r="E5" s="4"/>
      <c r="F5" s="4"/>
      <c r="G5" s="4"/>
      <c r="H5" s="4"/>
      <c r="I5" s="64"/>
      <c r="J5" s="65"/>
      <c r="K5" s="183"/>
    </row>
    <row r="6" spans="2:13" x14ac:dyDescent="0.25">
      <c r="B6" s="196" t="s">
        <v>1</v>
      </c>
      <c r="C6" s="5" t="s">
        <v>55</v>
      </c>
      <c r="D6" s="79"/>
      <c r="E6" s="79"/>
      <c r="F6" s="79"/>
      <c r="G6" s="79"/>
      <c r="H6" s="4"/>
      <c r="I6" s="64"/>
      <c r="J6" s="65"/>
      <c r="K6" s="183"/>
    </row>
    <row r="7" spans="2:13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3" s="187" customFormat="1" ht="22.5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3" s="187" customFormat="1" ht="18" customHeight="1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</row>
    <row r="10" spans="2:13" x14ac:dyDescent="0.25">
      <c r="B10" s="6">
        <v>600</v>
      </c>
      <c r="C10" s="7" t="s">
        <v>11</v>
      </c>
      <c r="D10" s="56">
        <v>8568</v>
      </c>
      <c r="E10" s="56">
        <v>8556</v>
      </c>
      <c r="F10" s="56">
        <v>8556</v>
      </c>
      <c r="G10" s="56">
        <v>8226</v>
      </c>
      <c r="H10" s="56">
        <v>5630</v>
      </c>
      <c r="I10" s="56">
        <v>7627.18</v>
      </c>
      <c r="J10" s="28">
        <f>G10-I10</f>
        <v>598.81999999999971</v>
      </c>
      <c r="L10" s="60"/>
      <c r="M10" s="66"/>
    </row>
    <row r="11" spans="2:13" x14ac:dyDescent="0.25">
      <c r="B11" s="6">
        <v>601</v>
      </c>
      <c r="C11" s="7" t="s">
        <v>12</v>
      </c>
      <c r="D11" s="56">
        <v>1304</v>
      </c>
      <c r="E11" s="56">
        <v>1415</v>
      </c>
      <c r="F11" s="56">
        <v>1415</v>
      </c>
      <c r="G11" s="56">
        <v>1375</v>
      </c>
      <c r="H11" s="56">
        <v>941</v>
      </c>
      <c r="I11" s="56">
        <v>1238.4000000000001</v>
      </c>
      <c r="J11" s="28">
        <f>G11-I11</f>
        <v>136.59999999999991</v>
      </c>
      <c r="L11" s="60"/>
      <c r="M11" s="66"/>
    </row>
    <row r="12" spans="2:13" x14ac:dyDescent="0.25">
      <c r="B12" s="6">
        <v>602</v>
      </c>
      <c r="C12" s="7" t="s">
        <v>13</v>
      </c>
      <c r="D12" s="56"/>
      <c r="E12" s="56"/>
      <c r="F12" s="56"/>
      <c r="G12" s="56"/>
      <c r="H12" s="56"/>
      <c r="I12" s="56"/>
      <c r="J12" s="28">
        <f t="shared" ref="J12:J22" si="0">H12-I12</f>
        <v>0</v>
      </c>
      <c r="L12" s="60"/>
    </row>
    <row r="13" spans="2:13" x14ac:dyDescent="0.25">
      <c r="B13" s="6">
        <v>603</v>
      </c>
      <c r="C13" s="7" t="s">
        <v>14</v>
      </c>
      <c r="D13" s="57"/>
      <c r="E13" s="56"/>
      <c r="F13" s="56"/>
      <c r="G13" s="56"/>
      <c r="H13" s="56"/>
      <c r="I13" s="56"/>
      <c r="J13" s="28">
        <f t="shared" si="0"/>
        <v>0</v>
      </c>
      <c r="L13" s="60"/>
    </row>
    <row r="14" spans="2:13" x14ac:dyDescent="0.25">
      <c r="B14" s="6">
        <v>604</v>
      </c>
      <c r="C14" s="7" t="s">
        <v>15</v>
      </c>
      <c r="D14" s="57"/>
      <c r="E14" s="56"/>
      <c r="F14" s="56"/>
      <c r="G14" s="56"/>
      <c r="H14" s="56"/>
      <c r="I14" s="56"/>
      <c r="J14" s="28">
        <f t="shared" si="0"/>
        <v>0</v>
      </c>
      <c r="L14" s="60"/>
    </row>
    <row r="15" spans="2:13" x14ac:dyDescent="0.25">
      <c r="B15" s="6">
        <v>605</v>
      </c>
      <c r="C15" s="7" t="s">
        <v>16</v>
      </c>
      <c r="D15" s="57"/>
      <c r="E15" s="56"/>
      <c r="F15" s="56"/>
      <c r="G15" s="56"/>
      <c r="H15" s="56"/>
      <c r="I15" s="56"/>
      <c r="J15" s="28">
        <f t="shared" si="0"/>
        <v>0</v>
      </c>
      <c r="L15" s="60"/>
    </row>
    <row r="16" spans="2:13" x14ac:dyDescent="0.25">
      <c r="B16" s="6">
        <v>606</v>
      </c>
      <c r="C16" s="7" t="s">
        <v>17</v>
      </c>
      <c r="D16" s="39"/>
      <c r="E16" s="27"/>
      <c r="F16" s="27"/>
      <c r="G16" s="27"/>
      <c r="H16" s="27"/>
      <c r="I16" s="27"/>
      <c r="J16" s="28">
        <f t="shared" si="0"/>
        <v>0</v>
      </c>
      <c r="L16" s="60"/>
    </row>
    <row r="17" spans="2:12" x14ac:dyDescent="0.25">
      <c r="B17" s="9" t="s">
        <v>18</v>
      </c>
      <c r="C17" s="10" t="s">
        <v>19</v>
      </c>
      <c r="D17" s="29">
        <f t="shared" ref="D17:J17" si="1">SUM(D10:D16)</f>
        <v>9872</v>
      </c>
      <c r="E17" s="29">
        <f t="shared" si="1"/>
        <v>9971</v>
      </c>
      <c r="F17" s="29">
        <f t="shared" si="1"/>
        <v>9971</v>
      </c>
      <c r="G17" s="29">
        <f t="shared" si="1"/>
        <v>9601</v>
      </c>
      <c r="H17" s="29">
        <f>SUM(H10:H16)</f>
        <v>6571</v>
      </c>
      <c r="I17" s="29">
        <f t="shared" si="1"/>
        <v>8865.58</v>
      </c>
      <c r="J17" s="30">
        <f t="shared" si="1"/>
        <v>735.41999999999962</v>
      </c>
      <c r="L17" s="60"/>
    </row>
    <row r="18" spans="2:12" x14ac:dyDescent="0.25">
      <c r="B18" s="6">
        <v>230</v>
      </c>
      <c r="C18" s="7" t="s">
        <v>20</v>
      </c>
      <c r="D18" s="39"/>
      <c r="E18" s="27"/>
      <c r="F18" s="27"/>
      <c r="G18" s="27"/>
      <c r="H18" s="27"/>
      <c r="I18" s="27"/>
      <c r="J18" s="28">
        <f t="shared" si="0"/>
        <v>0</v>
      </c>
      <c r="L18" s="60"/>
    </row>
    <row r="19" spans="2:12" x14ac:dyDescent="0.25">
      <c r="B19" s="6">
        <v>231</v>
      </c>
      <c r="C19" s="7" t="s">
        <v>21</v>
      </c>
      <c r="D19" s="39"/>
      <c r="E19" s="27"/>
      <c r="F19" s="27"/>
      <c r="G19" s="27"/>
      <c r="H19" s="27"/>
      <c r="I19" s="27"/>
      <c r="J19" s="28">
        <f t="shared" si="0"/>
        <v>0</v>
      </c>
      <c r="L19" s="60"/>
    </row>
    <row r="20" spans="2:12" x14ac:dyDescent="0.25">
      <c r="B20" s="6">
        <v>232</v>
      </c>
      <c r="C20" s="7" t="s">
        <v>22</v>
      </c>
      <c r="D20" s="39"/>
      <c r="E20" s="27"/>
      <c r="F20" s="27"/>
      <c r="G20" s="27"/>
      <c r="H20" s="27"/>
      <c r="I20" s="27"/>
      <c r="J20" s="28">
        <f t="shared" si="0"/>
        <v>0</v>
      </c>
      <c r="L20" s="60"/>
    </row>
    <row r="21" spans="2:12" ht="22.5" x14ac:dyDescent="0.25">
      <c r="B21" s="12" t="s">
        <v>23</v>
      </c>
      <c r="C21" s="13" t="s">
        <v>24</v>
      </c>
      <c r="D21" s="31">
        <f t="shared" ref="D21:I21" si="2">SUM(D18:D20)</f>
        <v>0</v>
      </c>
      <c r="E21" s="31">
        <f t="shared" si="2"/>
        <v>0</v>
      </c>
      <c r="F21" s="31">
        <f t="shared" si="2"/>
        <v>0</v>
      </c>
      <c r="G21" s="31">
        <f t="shared" si="2"/>
        <v>0</v>
      </c>
      <c r="H21" s="31">
        <f>SUM(H18:H20)</f>
        <v>0</v>
      </c>
      <c r="I21" s="31">
        <f t="shared" si="2"/>
        <v>0</v>
      </c>
      <c r="J21" s="32">
        <f t="shared" si="0"/>
        <v>0</v>
      </c>
      <c r="L21" s="60"/>
    </row>
    <row r="22" spans="2:12" x14ac:dyDescent="0.25">
      <c r="B22" s="6">
        <v>230</v>
      </c>
      <c r="C22" s="7" t="s">
        <v>20</v>
      </c>
      <c r="D22" s="39"/>
      <c r="E22" s="31"/>
      <c r="F22" s="31"/>
      <c r="G22" s="31"/>
      <c r="H22" s="31"/>
      <c r="I22" s="31"/>
      <c r="J22" s="28">
        <f t="shared" si="0"/>
        <v>0</v>
      </c>
      <c r="L22" s="60"/>
    </row>
    <row r="23" spans="2:12" x14ac:dyDescent="0.25">
      <c r="B23" s="6">
        <v>231</v>
      </c>
      <c r="C23" s="7" t="s">
        <v>21</v>
      </c>
      <c r="D23" s="39"/>
      <c r="E23" s="31"/>
      <c r="F23" s="31"/>
      <c r="G23" s="31"/>
      <c r="H23" s="31"/>
      <c r="I23" s="31"/>
      <c r="J23" s="28">
        <f>H23-I23</f>
        <v>0</v>
      </c>
      <c r="L23" s="60"/>
    </row>
    <row r="24" spans="2:12" x14ac:dyDescent="0.25">
      <c r="B24" s="6">
        <v>232</v>
      </c>
      <c r="C24" s="7" t="s">
        <v>22</v>
      </c>
      <c r="D24" s="39"/>
      <c r="E24" s="31"/>
      <c r="F24" s="31"/>
      <c r="G24" s="31"/>
      <c r="H24" s="31"/>
      <c r="I24" s="31"/>
      <c r="J24" s="28">
        <f>H24-I24</f>
        <v>0</v>
      </c>
      <c r="L24" s="60"/>
    </row>
    <row r="25" spans="2:12" ht="22.5" x14ac:dyDescent="0.25">
      <c r="B25" s="12" t="s">
        <v>23</v>
      </c>
      <c r="C25" s="13" t="s">
        <v>25</v>
      </c>
      <c r="D25" s="31">
        <f t="shared" ref="D25:J25" si="3">SUM(D22:D24)</f>
        <v>0</v>
      </c>
      <c r="E25" s="31">
        <f t="shared" si="3"/>
        <v>0</v>
      </c>
      <c r="F25" s="31">
        <f t="shared" si="3"/>
        <v>0</v>
      </c>
      <c r="G25" s="31">
        <f t="shared" si="3"/>
        <v>0</v>
      </c>
      <c r="H25" s="31">
        <f>SUM(H22:H24)</f>
        <v>0</v>
      </c>
      <c r="I25" s="31">
        <f t="shared" si="3"/>
        <v>0</v>
      </c>
      <c r="J25" s="32">
        <f t="shared" si="3"/>
        <v>0</v>
      </c>
      <c r="L25" s="60"/>
    </row>
    <row r="26" spans="2:12" x14ac:dyDescent="0.25">
      <c r="B26" s="9" t="s">
        <v>26</v>
      </c>
      <c r="C26" s="15" t="s">
        <v>27</v>
      </c>
      <c r="D26" s="33">
        <f t="shared" ref="D26:J26" si="4">D21+D25</f>
        <v>0</v>
      </c>
      <c r="E26" s="33">
        <f t="shared" si="4"/>
        <v>0</v>
      </c>
      <c r="F26" s="33">
        <f t="shared" si="4"/>
        <v>0</v>
      </c>
      <c r="G26" s="33">
        <f t="shared" si="4"/>
        <v>0</v>
      </c>
      <c r="H26" s="33">
        <f>H21+H25</f>
        <v>0</v>
      </c>
      <c r="I26" s="33">
        <f t="shared" si="4"/>
        <v>0</v>
      </c>
      <c r="J26" s="34">
        <f t="shared" si="4"/>
        <v>0</v>
      </c>
      <c r="L26" s="60"/>
    </row>
    <row r="27" spans="2:12" x14ac:dyDescent="0.25">
      <c r="B27" s="155" t="s">
        <v>29</v>
      </c>
      <c r="C27" s="156"/>
      <c r="D27" s="35"/>
      <c r="E27" s="36"/>
      <c r="F27" s="36"/>
      <c r="G27" s="36"/>
      <c r="H27" s="36"/>
      <c r="I27" s="36"/>
      <c r="J27" s="28">
        <f>H27-I27</f>
        <v>0</v>
      </c>
      <c r="L27" s="60"/>
    </row>
    <row r="28" spans="2:12" ht="15.75" thickBot="1" x14ac:dyDescent="0.3">
      <c r="B28" s="157" t="s">
        <v>28</v>
      </c>
      <c r="C28" s="158"/>
      <c r="D28" s="37">
        <f t="shared" ref="D28:J28" si="5">D17+D26</f>
        <v>9872</v>
      </c>
      <c r="E28" s="37">
        <f t="shared" si="5"/>
        <v>9971</v>
      </c>
      <c r="F28" s="37">
        <f t="shared" si="5"/>
        <v>9971</v>
      </c>
      <c r="G28" s="37">
        <f t="shared" si="5"/>
        <v>9601</v>
      </c>
      <c r="H28" s="37">
        <f>H17+H26</f>
        <v>6571</v>
      </c>
      <c r="I28" s="37">
        <f t="shared" si="5"/>
        <v>8865.58</v>
      </c>
      <c r="J28" s="38">
        <f t="shared" si="5"/>
        <v>735.41999999999962</v>
      </c>
      <c r="L28" s="60"/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  <pageSetup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28"/>
  <sheetViews>
    <sheetView topLeftCell="A13" workbookViewId="0">
      <selection activeCell="R25" sqref="R25"/>
    </sheetView>
  </sheetViews>
  <sheetFormatPr defaultRowHeight="15" x14ac:dyDescent="0.25"/>
  <cols>
    <col min="1" max="1" width="4" style="1" customWidth="1"/>
    <col min="2" max="2" width="15.28515625" style="1" customWidth="1"/>
    <col min="3" max="3" width="25" style="1" customWidth="1"/>
    <col min="4" max="6" width="8" style="1" customWidth="1"/>
    <col min="7" max="7" width="7.7109375" style="1" customWidth="1"/>
    <col min="8" max="8" width="7.140625" style="1" hidden="1" customWidth="1"/>
    <col min="9" max="10" width="8" style="1" customWidth="1"/>
    <col min="11" max="16384" width="9.140625" style="1"/>
  </cols>
  <sheetData>
    <row r="2" spans="2:12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2" ht="15.75" thickBot="1" x14ac:dyDescent="0.3">
      <c r="J3" s="191" t="s">
        <v>80</v>
      </c>
    </row>
    <row r="4" spans="2:12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2" x14ac:dyDescent="0.25">
      <c r="B5" s="196" t="s">
        <v>0</v>
      </c>
      <c r="C5" s="3" t="s">
        <v>58</v>
      </c>
      <c r="D5" s="4"/>
      <c r="E5" s="4"/>
      <c r="F5" s="4"/>
      <c r="G5" s="4"/>
      <c r="H5" s="4"/>
      <c r="I5" s="64"/>
      <c r="J5" s="65"/>
      <c r="K5" s="183"/>
    </row>
    <row r="6" spans="2:12" x14ac:dyDescent="0.25">
      <c r="B6" s="196" t="s">
        <v>1</v>
      </c>
      <c r="C6" s="5" t="s">
        <v>57</v>
      </c>
      <c r="D6" s="79"/>
      <c r="E6" s="79"/>
      <c r="F6" s="79"/>
      <c r="G6" s="79"/>
      <c r="H6" s="4"/>
      <c r="I6" s="64"/>
      <c r="J6" s="65"/>
      <c r="K6" s="183"/>
    </row>
    <row r="7" spans="2:12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2" s="187" customFormat="1" ht="22.5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  <c r="L8" s="1"/>
    </row>
    <row r="9" spans="2:12" s="187" customFormat="1" ht="45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  <c r="L9" s="1"/>
    </row>
    <row r="10" spans="2:12" x14ac:dyDescent="0.25">
      <c r="B10" s="6">
        <v>600</v>
      </c>
      <c r="C10" s="7" t="s">
        <v>11</v>
      </c>
      <c r="D10" s="27">
        <f>675+27558</f>
        <v>28233</v>
      </c>
      <c r="E10" s="27">
        <f>8079+28787</f>
        <v>36866</v>
      </c>
      <c r="F10" s="27">
        <f>8079+28787</f>
        <v>36866</v>
      </c>
      <c r="G10" s="27">
        <f>6779+28787</f>
        <v>35566</v>
      </c>
      <c r="H10" s="27">
        <f>6316+19117</f>
        <v>25433</v>
      </c>
      <c r="I10" s="27">
        <v>32529.84</v>
      </c>
      <c r="J10" s="28">
        <f>G10-I10</f>
        <v>3036.16</v>
      </c>
    </row>
    <row r="11" spans="2:12" x14ac:dyDescent="0.25">
      <c r="B11" s="6">
        <v>601</v>
      </c>
      <c r="C11" s="7" t="s">
        <v>12</v>
      </c>
      <c r="D11" s="27">
        <f>131+4658</f>
        <v>4789</v>
      </c>
      <c r="E11" s="27">
        <f>1336+4760</f>
        <v>6096</v>
      </c>
      <c r="F11" s="27">
        <f>1336+4760</f>
        <v>6096</v>
      </c>
      <c r="G11" s="27">
        <v>5857</v>
      </c>
      <c r="H11" s="27">
        <f>887.96+3080</f>
        <v>3967.96</v>
      </c>
      <c r="I11" s="27">
        <v>5406.92</v>
      </c>
      <c r="J11" s="28">
        <f t="shared" ref="J11:J16" si="0">G11-I11</f>
        <v>450.07999999999993</v>
      </c>
    </row>
    <row r="12" spans="2:12" x14ac:dyDescent="0.25">
      <c r="B12" s="6">
        <v>602</v>
      </c>
      <c r="C12" s="7" t="s">
        <v>13</v>
      </c>
      <c r="D12" s="27">
        <f>1714+3894</f>
        <v>5608</v>
      </c>
      <c r="E12" s="27">
        <v>8540</v>
      </c>
      <c r="F12" s="27">
        <v>8540</v>
      </c>
      <c r="G12" s="27">
        <f>5218+5282</f>
        <v>10500</v>
      </c>
      <c r="H12" s="27">
        <f>4010.31+3952</f>
        <v>7962.3099999999995</v>
      </c>
      <c r="I12" s="27">
        <v>6755.46</v>
      </c>
      <c r="J12" s="28">
        <f t="shared" si="0"/>
        <v>3744.54</v>
      </c>
    </row>
    <row r="13" spans="2:12" x14ac:dyDescent="0.25">
      <c r="B13" s="6">
        <v>603</v>
      </c>
      <c r="C13" s="7" t="s">
        <v>14</v>
      </c>
      <c r="D13" s="27"/>
      <c r="E13" s="27"/>
      <c r="F13" s="27"/>
      <c r="G13" s="27"/>
      <c r="H13" s="27"/>
      <c r="I13" s="27"/>
      <c r="J13" s="28">
        <f t="shared" si="0"/>
        <v>0</v>
      </c>
    </row>
    <row r="14" spans="2:12" x14ac:dyDescent="0.25">
      <c r="B14" s="6">
        <v>604</v>
      </c>
      <c r="C14" s="7" t="s">
        <v>15</v>
      </c>
      <c r="D14" s="27"/>
      <c r="E14" s="27"/>
      <c r="F14" s="27"/>
      <c r="G14" s="27"/>
      <c r="H14" s="27"/>
      <c r="I14" s="27"/>
      <c r="J14" s="28">
        <f t="shared" si="0"/>
        <v>0</v>
      </c>
    </row>
    <row r="15" spans="2:12" x14ac:dyDescent="0.25">
      <c r="B15" s="6">
        <v>605</v>
      </c>
      <c r="C15" s="7" t="s">
        <v>16</v>
      </c>
      <c r="D15" s="27"/>
      <c r="E15" s="27"/>
      <c r="F15" s="27"/>
      <c r="G15" s="27"/>
      <c r="H15" s="27"/>
      <c r="I15" s="27"/>
      <c r="J15" s="28">
        <f t="shared" si="0"/>
        <v>0</v>
      </c>
    </row>
    <row r="16" spans="2:12" x14ac:dyDescent="0.25">
      <c r="B16" s="6">
        <v>606</v>
      </c>
      <c r="C16" s="7" t="s">
        <v>17</v>
      </c>
      <c r="D16" s="27">
        <v>42</v>
      </c>
      <c r="E16" s="27">
        <f>112+200</f>
        <v>312</v>
      </c>
      <c r="F16" s="27">
        <f>112+200</f>
        <v>312</v>
      </c>
      <c r="G16" s="27">
        <f>112+200</f>
        <v>312</v>
      </c>
      <c r="H16" s="27">
        <v>312</v>
      </c>
      <c r="I16" s="27">
        <v>197.5</v>
      </c>
      <c r="J16" s="28">
        <f t="shared" si="0"/>
        <v>114.5</v>
      </c>
    </row>
    <row r="17" spans="2:10" x14ac:dyDescent="0.25">
      <c r="B17" s="9" t="s">
        <v>18</v>
      </c>
      <c r="C17" s="10" t="s">
        <v>19</v>
      </c>
      <c r="D17" s="11">
        <f t="shared" ref="D17:I17" si="1">SUM(D10:D16)</f>
        <v>38672</v>
      </c>
      <c r="E17" s="11">
        <f t="shared" si="1"/>
        <v>51814</v>
      </c>
      <c r="F17" s="11">
        <f t="shared" si="1"/>
        <v>51814</v>
      </c>
      <c r="G17" s="11">
        <f t="shared" si="1"/>
        <v>52235</v>
      </c>
      <c r="H17" s="11">
        <f t="shared" si="1"/>
        <v>37675.269999999997</v>
      </c>
      <c r="I17" s="11">
        <f t="shared" si="1"/>
        <v>44889.72</v>
      </c>
      <c r="J17" s="116">
        <f>SUM(J10:J16)</f>
        <v>7345.28</v>
      </c>
    </row>
    <row r="18" spans="2:10" x14ac:dyDescent="0.25">
      <c r="B18" s="6">
        <v>230</v>
      </c>
      <c r="C18" s="7" t="s">
        <v>20</v>
      </c>
      <c r="D18" s="8"/>
      <c r="E18" s="8"/>
      <c r="F18" s="8"/>
      <c r="G18" s="8"/>
      <c r="H18" s="8"/>
      <c r="I18" s="8"/>
      <c r="J18" s="28">
        <f t="shared" ref="J18:J27" si="2">H18-I18</f>
        <v>0</v>
      </c>
    </row>
    <row r="19" spans="2:10" x14ac:dyDescent="0.25">
      <c r="B19" s="6">
        <v>231</v>
      </c>
      <c r="C19" s="7" t="s">
        <v>21</v>
      </c>
      <c r="D19" s="8">
        <v>150</v>
      </c>
      <c r="E19" s="8">
        <v>3365</v>
      </c>
      <c r="F19" s="8">
        <v>3365</v>
      </c>
      <c r="G19" s="8">
        <v>3365</v>
      </c>
      <c r="H19" s="8">
        <v>2415</v>
      </c>
      <c r="I19" s="8">
        <v>239.7</v>
      </c>
      <c r="J19" s="28">
        <f>G19-I19</f>
        <v>3125.3</v>
      </c>
    </row>
    <row r="20" spans="2:10" x14ac:dyDescent="0.25">
      <c r="B20" s="6">
        <v>232</v>
      </c>
      <c r="C20" s="7" t="s">
        <v>22</v>
      </c>
      <c r="D20" s="7"/>
      <c r="E20" s="8"/>
      <c r="F20" s="8"/>
      <c r="G20" s="8"/>
      <c r="H20" s="8"/>
      <c r="I20" s="8"/>
      <c r="J20" s="28">
        <f t="shared" si="2"/>
        <v>0</v>
      </c>
    </row>
    <row r="21" spans="2:10" ht="22.5" x14ac:dyDescent="0.25">
      <c r="B21" s="12" t="s">
        <v>23</v>
      </c>
      <c r="C21" s="13" t="s">
        <v>24</v>
      </c>
      <c r="D21" s="14">
        <f t="shared" ref="D21:J21" si="3">SUM(D18:D20)</f>
        <v>150</v>
      </c>
      <c r="E21" s="14">
        <f t="shared" si="3"/>
        <v>3365</v>
      </c>
      <c r="F21" s="14">
        <f t="shared" si="3"/>
        <v>3365</v>
      </c>
      <c r="G21" s="14">
        <f t="shared" si="3"/>
        <v>3365</v>
      </c>
      <c r="H21" s="14">
        <f t="shared" si="3"/>
        <v>2415</v>
      </c>
      <c r="I21" s="14">
        <f t="shared" si="3"/>
        <v>239.7</v>
      </c>
      <c r="J21" s="119">
        <f t="shared" si="3"/>
        <v>3125.3</v>
      </c>
    </row>
    <row r="22" spans="2:10" x14ac:dyDescent="0.25">
      <c r="B22" s="6">
        <v>230</v>
      </c>
      <c r="C22" s="7" t="s">
        <v>20</v>
      </c>
      <c r="D22" s="7"/>
      <c r="E22" s="14"/>
      <c r="F22" s="14"/>
      <c r="G22" s="14"/>
      <c r="H22" s="14"/>
      <c r="I22" s="14"/>
      <c r="J22" s="28">
        <f t="shared" si="2"/>
        <v>0</v>
      </c>
    </row>
    <row r="23" spans="2:10" x14ac:dyDescent="0.25">
      <c r="B23" s="6">
        <v>231</v>
      </c>
      <c r="C23" s="7" t="s">
        <v>21</v>
      </c>
      <c r="D23" s="7"/>
      <c r="E23" s="14"/>
      <c r="F23" s="14"/>
      <c r="G23" s="14"/>
      <c r="H23" s="14"/>
      <c r="I23" s="14"/>
      <c r="J23" s="28">
        <f t="shared" si="2"/>
        <v>0</v>
      </c>
    </row>
    <row r="24" spans="2:10" x14ac:dyDescent="0.25">
      <c r="B24" s="6">
        <v>232</v>
      </c>
      <c r="C24" s="7" t="s">
        <v>22</v>
      </c>
      <c r="D24" s="7"/>
      <c r="E24" s="14"/>
      <c r="F24" s="14"/>
      <c r="G24" s="14"/>
      <c r="H24" s="14"/>
      <c r="I24" s="14"/>
      <c r="J24" s="28">
        <f t="shared" si="2"/>
        <v>0</v>
      </c>
    </row>
    <row r="25" spans="2:10" ht="22.5" x14ac:dyDescent="0.25">
      <c r="B25" s="12" t="s">
        <v>23</v>
      </c>
      <c r="C25" s="13" t="s">
        <v>25</v>
      </c>
      <c r="D25" s="14">
        <f t="shared" ref="D25:I25" si="4">SUM(D22:D24)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>SUM(H22:H24)</f>
        <v>0</v>
      </c>
      <c r="I25" s="14">
        <f t="shared" si="4"/>
        <v>0</v>
      </c>
      <c r="J25" s="32">
        <f t="shared" si="2"/>
        <v>0</v>
      </c>
    </row>
    <row r="26" spans="2:10" x14ac:dyDescent="0.25">
      <c r="B26" s="9" t="s">
        <v>26</v>
      </c>
      <c r="C26" s="15" t="s">
        <v>27</v>
      </c>
      <c r="D26" s="16">
        <f t="shared" ref="D26:J26" si="5">D21+D25</f>
        <v>150</v>
      </c>
      <c r="E26" s="16">
        <f t="shared" si="5"/>
        <v>3365</v>
      </c>
      <c r="F26" s="16">
        <f t="shared" si="5"/>
        <v>3365</v>
      </c>
      <c r="G26" s="16">
        <f t="shared" si="5"/>
        <v>3365</v>
      </c>
      <c r="H26" s="16">
        <f t="shared" si="5"/>
        <v>2415</v>
      </c>
      <c r="I26" s="16">
        <f t="shared" si="5"/>
        <v>239.7</v>
      </c>
      <c r="J26" s="118">
        <f t="shared" si="5"/>
        <v>3125.3</v>
      </c>
    </row>
    <row r="27" spans="2:10" x14ac:dyDescent="0.25">
      <c r="B27" s="155" t="s">
        <v>29</v>
      </c>
      <c r="C27" s="156"/>
      <c r="D27" s="109"/>
      <c r="E27" s="17"/>
      <c r="F27" s="17"/>
      <c r="G27" s="17"/>
      <c r="H27" s="17"/>
      <c r="I27" s="17"/>
      <c r="J27" s="28">
        <f t="shared" si="2"/>
        <v>0</v>
      </c>
    </row>
    <row r="28" spans="2:10" ht="15.75" thickBot="1" x14ac:dyDescent="0.3">
      <c r="B28" s="157" t="s">
        <v>28</v>
      </c>
      <c r="C28" s="158"/>
      <c r="D28" s="18">
        <f t="shared" ref="D28:J28" si="6">D17+D26</f>
        <v>38822</v>
      </c>
      <c r="E28" s="18">
        <f t="shared" si="6"/>
        <v>55179</v>
      </c>
      <c r="F28" s="18">
        <f t="shared" si="6"/>
        <v>55179</v>
      </c>
      <c r="G28" s="18">
        <f t="shared" si="6"/>
        <v>55600</v>
      </c>
      <c r="H28" s="18">
        <f t="shared" si="6"/>
        <v>40090.269999999997</v>
      </c>
      <c r="I28" s="18">
        <f t="shared" si="6"/>
        <v>45129.42</v>
      </c>
      <c r="J28" s="19">
        <f t="shared" si="6"/>
        <v>10470.58</v>
      </c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L28"/>
  <sheetViews>
    <sheetView topLeftCell="A10" workbookViewId="0">
      <selection activeCell="R18" sqref="R18"/>
    </sheetView>
  </sheetViews>
  <sheetFormatPr defaultRowHeight="15" x14ac:dyDescent="0.25"/>
  <cols>
    <col min="1" max="1" width="4" style="1" customWidth="1"/>
    <col min="2" max="2" width="16.42578125" style="1" customWidth="1"/>
    <col min="3" max="3" width="27" style="1" customWidth="1"/>
    <col min="4" max="6" width="8" style="1" customWidth="1"/>
    <col min="7" max="7" width="7.7109375" style="1" customWidth="1"/>
    <col min="8" max="8" width="7.140625" style="1" hidden="1" customWidth="1"/>
    <col min="9" max="11" width="8" style="1" customWidth="1"/>
    <col min="12" max="16384" width="9.140625" style="1"/>
  </cols>
  <sheetData>
    <row r="2" spans="2:12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2" ht="15.75" thickBot="1" x14ac:dyDescent="0.3">
      <c r="J3" s="191" t="s">
        <v>80</v>
      </c>
    </row>
    <row r="4" spans="2:12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2" x14ac:dyDescent="0.25">
      <c r="B5" s="196" t="s">
        <v>0</v>
      </c>
      <c r="C5" s="3" t="s">
        <v>60</v>
      </c>
      <c r="D5" s="4"/>
      <c r="E5" s="4"/>
      <c r="F5" s="4"/>
      <c r="G5" s="4"/>
      <c r="H5" s="4"/>
      <c r="I5" s="64"/>
      <c r="J5" s="65"/>
      <c r="K5" s="183"/>
    </row>
    <row r="6" spans="2:12" x14ac:dyDescent="0.25">
      <c r="B6" s="196" t="s">
        <v>1</v>
      </c>
      <c r="C6" s="5" t="s">
        <v>59</v>
      </c>
      <c r="D6" s="79"/>
      <c r="E6" s="79"/>
      <c r="F6" s="79"/>
      <c r="G6" s="79"/>
      <c r="H6" s="4"/>
      <c r="I6" s="64"/>
      <c r="J6" s="65"/>
      <c r="K6" s="183"/>
    </row>
    <row r="7" spans="2:12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2" s="187" customFormat="1" ht="22.5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2" s="187" customFormat="1" ht="45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</row>
    <row r="10" spans="2:12" x14ac:dyDescent="0.25">
      <c r="B10" s="6">
        <v>600</v>
      </c>
      <c r="C10" s="7" t="s">
        <v>11</v>
      </c>
      <c r="D10" s="39"/>
      <c r="E10" s="27"/>
      <c r="F10" s="27"/>
      <c r="G10" s="27"/>
      <c r="H10" s="27"/>
      <c r="I10" s="27"/>
      <c r="J10" s="28">
        <f t="shared" ref="J10:J27" si="0">H10-I10</f>
        <v>0</v>
      </c>
      <c r="L10" s="112"/>
    </row>
    <row r="11" spans="2:12" x14ac:dyDescent="0.25">
      <c r="B11" s="6">
        <v>601</v>
      </c>
      <c r="C11" s="7" t="s">
        <v>12</v>
      </c>
      <c r="D11" s="39"/>
      <c r="E11" s="27"/>
      <c r="F11" s="27"/>
      <c r="G11" s="27"/>
      <c r="H11" s="27"/>
      <c r="I11" s="27"/>
      <c r="J11" s="28">
        <f t="shared" si="0"/>
        <v>0</v>
      </c>
      <c r="L11" s="60"/>
    </row>
    <row r="12" spans="2:12" x14ac:dyDescent="0.25">
      <c r="B12" s="6">
        <v>602</v>
      </c>
      <c r="C12" s="7" t="s">
        <v>13</v>
      </c>
      <c r="D12" s="39"/>
      <c r="E12" s="27"/>
      <c r="F12" s="27"/>
      <c r="G12" s="27"/>
      <c r="H12" s="27"/>
      <c r="I12" s="27"/>
      <c r="J12" s="28">
        <f t="shared" si="0"/>
        <v>0</v>
      </c>
      <c r="L12" s="60"/>
    </row>
    <row r="13" spans="2:12" x14ac:dyDescent="0.25">
      <c r="B13" s="6">
        <v>603</v>
      </c>
      <c r="C13" s="7" t="s">
        <v>14</v>
      </c>
      <c r="D13" s="39"/>
      <c r="E13" s="27"/>
      <c r="F13" s="27"/>
      <c r="G13" s="27"/>
      <c r="H13" s="27"/>
      <c r="I13" s="27"/>
      <c r="J13" s="28">
        <f t="shared" si="0"/>
        <v>0</v>
      </c>
      <c r="L13" s="60"/>
    </row>
    <row r="14" spans="2:12" x14ac:dyDescent="0.25">
      <c r="B14" s="6">
        <v>604</v>
      </c>
      <c r="C14" s="7" t="s">
        <v>15</v>
      </c>
      <c r="D14" s="39"/>
      <c r="E14" s="27"/>
      <c r="F14" s="27"/>
      <c r="G14" s="27"/>
      <c r="H14" s="27"/>
      <c r="I14" s="27"/>
      <c r="J14" s="28">
        <f t="shared" si="0"/>
        <v>0</v>
      </c>
      <c r="L14" s="60"/>
    </row>
    <row r="15" spans="2:12" x14ac:dyDescent="0.25">
      <c r="B15" s="6">
        <v>605</v>
      </c>
      <c r="C15" s="7" t="s">
        <v>16</v>
      </c>
      <c r="D15" s="39"/>
      <c r="E15" s="27"/>
      <c r="F15" s="27"/>
      <c r="G15" s="27"/>
      <c r="H15" s="27"/>
      <c r="I15" s="27"/>
      <c r="J15" s="28">
        <f t="shared" si="0"/>
        <v>0</v>
      </c>
      <c r="L15" s="60"/>
    </row>
    <row r="16" spans="2:12" x14ac:dyDescent="0.25">
      <c r="B16" s="6">
        <v>606</v>
      </c>
      <c r="C16" s="7" t="s">
        <v>17</v>
      </c>
      <c r="D16" s="39"/>
      <c r="E16" s="27"/>
      <c r="F16" s="27"/>
      <c r="G16" s="27"/>
      <c r="H16" s="27"/>
      <c r="I16" s="27"/>
      <c r="J16" s="28">
        <f t="shared" si="0"/>
        <v>0</v>
      </c>
      <c r="L16" s="60"/>
    </row>
    <row r="17" spans="2:12" x14ac:dyDescent="0.25">
      <c r="B17" s="9" t="s">
        <v>18</v>
      </c>
      <c r="C17" s="10" t="s">
        <v>19</v>
      </c>
      <c r="D17" s="29">
        <f t="shared" ref="D17:I17" si="1">SUM(D10:D16)</f>
        <v>0</v>
      </c>
      <c r="E17" s="29">
        <f t="shared" si="1"/>
        <v>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30">
        <f t="shared" si="0"/>
        <v>0</v>
      </c>
      <c r="L17" s="60"/>
    </row>
    <row r="18" spans="2:12" x14ac:dyDescent="0.25">
      <c r="B18" s="6">
        <v>230</v>
      </c>
      <c r="C18" s="7" t="s">
        <v>20</v>
      </c>
      <c r="D18" s="39"/>
      <c r="E18" s="27"/>
      <c r="F18" s="27"/>
      <c r="G18" s="27"/>
      <c r="H18" s="27"/>
      <c r="I18" s="27"/>
      <c r="J18" s="28">
        <f t="shared" si="0"/>
        <v>0</v>
      </c>
      <c r="L18" s="60"/>
    </row>
    <row r="19" spans="2:12" x14ac:dyDescent="0.25">
      <c r="B19" s="6">
        <v>231</v>
      </c>
      <c r="C19" s="7" t="s">
        <v>21</v>
      </c>
      <c r="D19" s="27">
        <v>12568</v>
      </c>
      <c r="E19" s="27">
        <v>6000</v>
      </c>
      <c r="F19" s="27">
        <v>6000</v>
      </c>
      <c r="G19" s="27">
        <v>6000</v>
      </c>
      <c r="H19" s="27">
        <v>4500</v>
      </c>
      <c r="I19" s="27">
        <v>0</v>
      </c>
      <c r="J19" s="28">
        <f>G19-I19</f>
        <v>6000</v>
      </c>
      <c r="L19" s="60"/>
    </row>
    <row r="20" spans="2:12" x14ac:dyDescent="0.25">
      <c r="B20" s="6">
        <v>232</v>
      </c>
      <c r="C20" s="7" t="s">
        <v>22</v>
      </c>
      <c r="D20" s="39"/>
      <c r="E20" s="27"/>
      <c r="F20" s="27"/>
      <c r="G20" s="27"/>
      <c r="H20" s="27"/>
      <c r="I20" s="27"/>
      <c r="J20" s="28">
        <f t="shared" si="0"/>
        <v>0</v>
      </c>
      <c r="L20" s="60"/>
    </row>
    <row r="21" spans="2:12" ht="22.5" x14ac:dyDescent="0.25">
      <c r="B21" s="12" t="s">
        <v>23</v>
      </c>
      <c r="C21" s="13" t="s">
        <v>24</v>
      </c>
      <c r="D21" s="31">
        <f t="shared" ref="D21:J21" si="2">SUM(D18:D20)</f>
        <v>12568</v>
      </c>
      <c r="E21" s="31">
        <f t="shared" si="2"/>
        <v>6000</v>
      </c>
      <c r="F21" s="31">
        <f t="shared" si="2"/>
        <v>6000</v>
      </c>
      <c r="G21" s="31">
        <f t="shared" si="2"/>
        <v>6000</v>
      </c>
      <c r="H21" s="31">
        <f>SUM(H18:H20)</f>
        <v>4500</v>
      </c>
      <c r="I21" s="31">
        <f t="shared" si="2"/>
        <v>0</v>
      </c>
      <c r="J21" s="32">
        <f t="shared" si="2"/>
        <v>6000</v>
      </c>
      <c r="L21" s="60"/>
    </row>
    <row r="22" spans="2:12" x14ac:dyDescent="0.25">
      <c r="B22" s="6">
        <v>230</v>
      </c>
      <c r="C22" s="7" t="s">
        <v>20</v>
      </c>
      <c r="D22" s="39"/>
      <c r="E22" s="31"/>
      <c r="F22" s="31"/>
      <c r="G22" s="31"/>
      <c r="H22" s="31"/>
      <c r="I22" s="31"/>
      <c r="J22" s="28">
        <f t="shared" si="0"/>
        <v>0</v>
      </c>
      <c r="L22" s="60"/>
    </row>
    <row r="23" spans="2:12" x14ac:dyDescent="0.25">
      <c r="B23" s="6">
        <v>231</v>
      </c>
      <c r="C23" s="7" t="s">
        <v>21</v>
      </c>
      <c r="D23" s="39"/>
      <c r="E23" s="31"/>
      <c r="F23" s="31"/>
      <c r="G23" s="31"/>
      <c r="H23" s="31"/>
      <c r="I23" s="31"/>
      <c r="J23" s="28">
        <f t="shared" si="0"/>
        <v>0</v>
      </c>
      <c r="L23" s="60"/>
    </row>
    <row r="24" spans="2:12" x14ac:dyDescent="0.25">
      <c r="B24" s="6">
        <v>232</v>
      </c>
      <c r="C24" s="7" t="s">
        <v>22</v>
      </c>
      <c r="D24" s="39"/>
      <c r="E24" s="31"/>
      <c r="F24" s="31"/>
      <c r="G24" s="31"/>
      <c r="H24" s="31"/>
      <c r="I24" s="31"/>
      <c r="J24" s="28">
        <f t="shared" si="0"/>
        <v>0</v>
      </c>
      <c r="L24" s="60"/>
    </row>
    <row r="25" spans="2:12" ht="22.5" x14ac:dyDescent="0.25">
      <c r="B25" s="12" t="s">
        <v>23</v>
      </c>
      <c r="C25" s="13" t="s">
        <v>25</v>
      </c>
      <c r="D25" s="31">
        <f t="shared" ref="D25:I25" si="3">SUM(D22:D24)</f>
        <v>0</v>
      </c>
      <c r="E25" s="31">
        <f t="shared" si="3"/>
        <v>0</v>
      </c>
      <c r="F25" s="31">
        <f t="shared" si="3"/>
        <v>0</v>
      </c>
      <c r="G25" s="31">
        <f t="shared" si="3"/>
        <v>0</v>
      </c>
      <c r="H25" s="31">
        <f>SUM(H22:H24)</f>
        <v>0</v>
      </c>
      <c r="I25" s="31">
        <f t="shared" si="3"/>
        <v>0</v>
      </c>
      <c r="J25" s="32">
        <f t="shared" si="0"/>
        <v>0</v>
      </c>
      <c r="L25" s="60"/>
    </row>
    <row r="26" spans="2:12" x14ac:dyDescent="0.25">
      <c r="B26" s="9" t="s">
        <v>26</v>
      </c>
      <c r="C26" s="15" t="s">
        <v>27</v>
      </c>
      <c r="D26" s="33">
        <f t="shared" ref="D26:J26" si="4">D21+D25</f>
        <v>12568</v>
      </c>
      <c r="E26" s="33">
        <f t="shared" si="4"/>
        <v>6000</v>
      </c>
      <c r="F26" s="33">
        <f t="shared" si="4"/>
        <v>6000</v>
      </c>
      <c r="G26" s="33">
        <f t="shared" si="4"/>
        <v>6000</v>
      </c>
      <c r="H26" s="33">
        <f>H21+H25</f>
        <v>4500</v>
      </c>
      <c r="I26" s="33">
        <f t="shared" si="4"/>
        <v>0</v>
      </c>
      <c r="J26" s="34">
        <f t="shared" si="4"/>
        <v>6000</v>
      </c>
      <c r="L26" s="60"/>
    </row>
    <row r="27" spans="2:12" x14ac:dyDescent="0.25">
      <c r="B27" s="155" t="s">
        <v>29</v>
      </c>
      <c r="C27" s="156"/>
      <c r="D27" s="35"/>
      <c r="E27" s="36"/>
      <c r="F27" s="36"/>
      <c r="G27" s="36"/>
      <c r="H27" s="36"/>
      <c r="I27" s="36"/>
      <c r="J27" s="28">
        <f t="shared" si="0"/>
        <v>0</v>
      </c>
      <c r="L27" s="60"/>
    </row>
    <row r="28" spans="2:12" ht="15.75" thickBot="1" x14ac:dyDescent="0.3">
      <c r="B28" s="157" t="s">
        <v>28</v>
      </c>
      <c r="C28" s="158"/>
      <c r="D28" s="37">
        <f t="shared" ref="D28:J28" si="5">D17+D26</f>
        <v>12568</v>
      </c>
      <c r="E28" s="37">
        <f t="shared" si="5"/>
        <v>6000</v>
      </c>
      <c r="F28" s="37">
        <f t="shared" si="5"/>
        <v>6000</v>
      </c>
      <c r="G28" s="37">
        <f t="shared" si="5"/>
        <v>6000</v>
      </c>
      <c r="H28" s="37">
        <f>H17+H26</f>
        <v>4500</v>
      </c>
      <c r="I28" s="37">
        <f t="shared" si="5"/>
        <v>0</v>
      </c>
      <c r="J28" s="38">
        <f t="shared" si="5"/>
        <v>6000</v>
      </c>
      <c r="L28" s="60"/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L28"/>
  <sheetViews>
    <sheetView topLeftCell="A16" workbookViewId="0">
      <selection activeCell="B30" sqref="B30:F32"/>
    </sheetView>
  </sheetViews>
  <sheetFormatPr defaultRowHeight="15" x14ac:dyDescent="0.25"/>
  <cols>
    <col min="1" max="1" width="4" style="1" customWidth="1"/>
    <col min="2" max="2" width="16.42578125" style="1" customWidth="1"/>
    <col min="3" max="3" width="27" style="1" customWidth="1"/>
    <col min="4" max="6" width="8" style="1" customWidth="1"/>
    <col min="7" max="7" width="7.85546875" style="1" customWidth="1"/>
    <col min="8" max="8" width="7.140625" style="1" hidden="1" customWidth="1"/>
    <col min="9" max="11" width="8" style="1" customWidth="1"/>
    <col min="12" max="16384" width="9.140625" style="1"/>
  </cols>
  <sheetData>
    <row r="2" spans="2:12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2" ht="15.75" thickBot="1" x14ac:dyDescent="0.3">
      <c r="J3" s="191" t="s">
        <v>80</v>
      </c>
    </row>
    <row r="4" spans="2:12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2" x14ac:dyDescent="0.25">
      <c r="B5" s="196" t="s">
        <v>0</v>
      </c>
      <c r="C5" s="3" t="s">
        <v>93</v>
      </c>
      <c r="D5" s="4"/>
      <c r="E5" s="4"/>
      <c r="F5" s="4"/>
      <c r="G5" s="4"/>
      <c r="H5" s="4"/>
      <c r="I5" s="64"/>
      <c r="J5" s="65"/>
      <c r="K5" s="183"/>
    </row>
    <row r="6" spans="2:12" x14ac:dyDescent="0.25">
      <c r="B6" s="196" t="s">
        <v>1</v>
      </c>
      <c r="C6" s="5" t="s">
        <v>92</v>
      </c>
      <c r="D6" s="79"/>
      <c r="E6" s="79"/>
      <c r="F6" s="79"/>
      <c r="G6" s="79"/>
      <c r="H6" s="4"/>
      <c r="I6" s="64"/>
      <c r="J6" s="65"/>
      <c r="K6" s="183"/>
    </row>
    <row r="7" spans="2:12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2" s="187" customFormat="1" ht="22.5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2" s="187" customFormat="1" ht="45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</row>
    <row r="10" spans="2:12" x14ac:dyDescent="0.25">
      <c r="B10" s="6">
        <v>600</v>
      </c>
      <c r="C10" s="7" t="s">
        <v>11</v>
      </c>
      <c r="D10" s="27">
        <v>1094</v>
      </c>
      <c r="E10" s="27">
        <v>1830</v>
      </c>
      <c r="F10" s="27">
        <v>1830</v>
      </c>
      <c r="G10" s="27">
        <v>1830</v>
      </c>
      <c r="H10" s="27">
        <v>1329.4</v>
      </c>
      <c r="I10" s="27">
        <v>1680</v>
      </c>
      <c r="J10" s="28">
        <f>G10-I10</f>
        <v>150</v>
      </c>
      <c r="L10" s="112"/>
    </row>
    <row r="11" spans="2:12" x14ac:dyDescent="0.25">
      <c r="B11" s="6">
        <v>601</v>
      </c>
      <c r="C11" s="7" t="s">
        <v>12</v>
      </c>
      <c r="D11" s="27">
        <v>280</v>
      </c>
      <c r="E11" s="27">
        <v>303</v>
      </c>
      <c r="F11" s="27">
        <v>303</v>
      </c>
      <c r="G11" s="27">
        <v>303</v>
      </c>
      <c r="H11" s="27">
        <v>212.79</v>
      </c>
      <c r="I11" s="27">
        <v>255</v>
      </c>
      <c r="J11" s="28">
        <f>G11-I11</f>
        <v>48</v>
      </c>
      <c r="L11" s="112"/>
    </row>
    <row r="12" spans="2:12" x14ac:dyDescent="0.25">
      <c r="B12" s="6">
        <v>602</v>
      </c>
      <c r="C12" s="7" t="s">
        <v>13</v>
      </c>
      <c r="D12" s="27">
        <v>19539</v>
      </c>
      <c r="E12" s="27">
        <v>32548</v>
      </c>
      <c r="F12" s="27">
        <v>32548</v>
      </c>
      <c r="G12" s="27">
        <f>32548+4660</f>
        <v>37208</v>
      </c>
      <c r="H12" s="27">
        <v>26750</v>
      </c>
      <c r="I12" s="27">
        <v>29767.4</v>
      </c>
      <c r="J12" s="28">
        <f>G12-I12</f>
        <v>7440.5999999999985</v>
      </c>
      <c r="L12" s="112"/>
    </row>
    <row r="13" spans="2:12" x14ac:dyDescent="0.25">
      <c r="B13" s="6">
        <v>603</v>
      </c>
      <c r="C13" s="7" t="s">
        <v>14</v>
      </c>
      <c r="D13" s="27"/>
      <c r="E13" s="27"/>
      <c r="F13" s="27"/>
      <c r="G13" s="27"/>
      <c r="H13" s="27"/>
      <c r="I13" s="27"/>
      <c r="J13" s="28">
        <f t="shared" ref="J13:J27" si="0">H13-I13</f>
        <v>0</v>
      </c>
      <c r="L13" s="112"/>
    </row>
    <row r="14" spans="2:12" x14ac:dyDescent="0.25">
      <c r="B14" s="6">
        <v>604</v>
      </c>
      <c r="C14" s="7" t="s">
        <v>15</v>
      </c>
      <c r="D14" s="27"/>
      <c r="E14" s="27"/>
      <c r="F14" s="27"/>
      <c r="G14" s="27"/>
      <c r="H14" s="27"/>
      <c r="I14" s="27"/>
      <c r="J14" s="28">
        <f t="shared" si="0"/>
        <v>0</v>
      </c>
      <c r="L14" s="112"/>
    </row>
    <row r="15" spans="2:12" x14ac:dyDescent="0.25">
      <c r="B15" s="6">
        <v>605</v>
      </c>
      <c r="C15" s="7" t="s">
        <v>16</v>
      </c>
      <c r="D15" s="27"/>
      <c r="E15" s="27"/>
      <c r="F15" s="27"/>
      <c r="G15" s="27"/>
      <c r="H15" s="27"/>
      <c r="I15" s="27"/>
      <c r="J15" s="28">
        <f t="shared" si="0"/>
        <v>0</v>
      </c>
      <c r="L15" s="112"/>
    </row>
    <row r="16" spans="2:12" x14ac:dyDescent="0.25">
      <c r="B16" s="6">
        <v>606</v>
      </c>
      <c r="C16" s="7" t="s">
        <v>17</v>
      </c>
      <c r="D16" s="27"/>
      <c r="E16" s="27"/>
      <c r="F16" s="27"/>
      <c r="G16" s="27"/>
      <c r="H16" s="27"/>
      <c r="I16" s="27"/>
      <c r="J16" s="28">
        <f t="shared" si="0"/>
        <v>0</v>
      </c>
      <c r="L16" s="112"/>
    </row>
    <row r="17" spans="2:12" x14ac:dyDescent="0.25">
      <c r="B17" s="9" t="s">
        <v>18</v>
      </c>
      <c r="C17" s="10" t="s">
        <v>19</v>
      </c>
      <c r="D17" s="29">
        <f t="shared" ref="D17:J17" si="1">SUM(D10:D16)</f>
        <v>20913</v>
      </c>
      <c r="E17" s="29">
        <f t="shared" si="1"/>
        <v>34681</v>
      </c>
      <c r="F17" s="29">
        <f t="shared" si="1"/>
        <v>34681</v>
      </c>
      <c r="G17" s="29">
        <f t="shared" si="1"/>
        <v>39341</v>
      </c>
      <c r="H17" s="29">
        <f t="shared" si="1"/>
        <v>28292.19</v>
      </c>
      <c r="I17" s="29">
        <f t="shared" si="1"/>
        <v>31702.400000000001</v>
      </c>
      <c r="J17" s="30">
        <f t="shared" si="1"/>
        <v>7638.5999999999985</v>
      </c>
      <c r="L17" s="112"/>
    </row>
    <row r="18" spans="2:12" x14ac:dyDescent="0.25">
      <c r="B18" s="6">
        <v>230</v>
      </c>
      <c r="C18" s="7" t="s">
        <v>20</v>
      </c>
      <c r="D18" s="39"/>
      <c r="E18" s="27"/>
      <c r="F18" s="27"/>
      <c r="G18" s="27"/>
      <c r="H18" s="27"/>
      <c r="I18" s="27"/>
      <c r="J18" s="28">
        <f t="shared" si="0"/>
        <v>0</v>
      </c>
      <c r="L18" s="112"/>
    </row>
    <row r="19" spans="2:12" x14ac:dyDescent="0.25">
      <c r="B19" s="6">
        <v>231</v>
      </c>
      <c r="C19" s="7" t="s">
        <v>21</v>
      </c>
      <c r="D19" s="57"/>
      <c r="E19" s="27"/>
      <c r="F19" s="27"/>
      <c r="G19" s="27"/>
      <c r="H19" s="27"/>
      <c r="I19" s="27"/>
      <c r="J19" s="28">
        <f t="shared" si="0"/>
        <v>0</v>
      </c>
      <c r="L19" s="112"/>
    </row>
    <row r="20" spans="2:12" x14ac:dyDescent="0.25">
      <c r="B20" s="6">
        <v>232</v>
      </c>
      <c r="C20" s="7" t="s">
        <v>22</v>
      </c>
      <c r="D20" s="39"/>
      <c r="E20" s="27"/>
      <c r="F20" s="27"/>
      <c r="G20" s="27"/>
      <c r="H20" s="27"/>
      <c r="I20" s="27"/>
      <c r="J20" s="28">
        <f t="shared" si="0"/>
        <v>0</v>
      </c>
      <c r="L20" s="112"/>
    </row>
    <row r="21" spans="2:12" ht="22.5" x14ac:dyDescent="0.25">
      <c r="B21" s="12" t="s">
        <v>23</v>
      </c>
      <c r="C21" s="13" t="s">
        <v>24</v>
      </c>
      <c r="D21" s="31">
        <f t="shared" ref="D21:I21" si="2">SUM(D18:D20)</f>
        <v>0</v>
      </c>
      <c r="E21" s="31">
        <f t="shared" si="2"/>
        <v>0</v>
      </c>
      <c r="F21" s="31">
        <f t="shared" si="2"/>
        <v>0</v>
      </c>
      <c r="G21" s="31">
        <f t="shared" si="2"/>
        <v>0</v>
      </c>
      <c r="H21" s="31">
        <f>SUM(H18:H20)</f>
        <v>0</v>
      </c>
      <c r="I21" s="31">
        <f t="shared" si="2"/>
        <v>0</v>
      </c>
      <c r="J21" s="32">
        <f t="shared" si="0"/>
        <v>0</v>
      </c>
      <c r="L21" s="112"/>
    </row>
    <row r="22" spans="2:12" x14ac:dyDescent="0.25">
      <c r="B22" s="6">
        <v>230</v>
      </c>
      <c r="C22" s="7" t="s">
        <v>20</v>
      </c>
      <c r="D22" s="39"/>
      <c r="E22" s="31"/>
      <c r="F22" s="31"/>
      <c r="G22" s="31"/>
      <c r="H22" s="31"/>
      <c r="I22" s="31"/>
      <c r="J22" s="28">
        <f t="shared" si="0"/>
        <v>0</v>
      </c>
      <c r="L22" s="112"/>
    </row>
    <row r="23" spans="2:12" x14ac:dyDescent="0.25">
      <c r="B23" s="6">
        <v>231</v>
      </c>
      <c r="C23" s="7" t="s">
        <v>21</v>
      </c>
      <c r="D23" s="39"/>
      <c r="E23" s="31"/>
      <c r="F23" s="31"/>
      <c r="G23" s="31"/>
      <c r="H23" s="31"/>
      <c r="I23" s="31"/>
      <c r="J23" s="28">
        <f t="shared" si="0"/>
        <v>0</v>
      </c>
      <c r="L23" s="112"/>
    </row>
    <row r="24" spans="2:12" x14ac:dyDescent="0.25">
      <c r="B24" s="6">
        <v>232</v>
      </c>
      <c r="C24" s="7" t="s">
        <v>22</v>
      </c>
      <c r="D24" s="39"/>
      <c r="E24" s="31"/>
      <c r="F24" s="31"/>
      <c r="G24" s="31"/>
      <c r="H24" s="31"/>
      <c r="I24" s="31"/>
      <c r="J24" s="28">
        <f t="shared" si="0"/>
        <v>0</v>
      </c>
      <c r="L24" s="112"/>
    </row>
    <row r="25" spans="2:12" ht="22.5" x14ac:dyDescent="0.25">
      <c r="B25" s="12" t="s">
        <v>23</v>
      </c>
      <c r="C25" s="13" t="s">
        <v>25</v>
      </c>
      <c r="D25" s="31">
        <f t="shared" ref="D25:I25" si="3">SUM(D22:D24)</f>
        <v>0</v>
      </c>
      <c r="E25" s="31">
        <f t="shared" si="3"/>
        <v>0</v>
      </c>
      <c r="F25" s="31">
        <f t="shared" si="3"/>
        <v>0</v>
      </c>
      <c r="G25" s="31">
        <f t="shared" si="3"/>
        <v>0</v>
      </c>
      <c r="H25" s="31">
        <f>SUM(H22:H24)</f>
        <v>0</v>
      </c>
      <c r="I25" s="31">
        <f t="shared" si="3"/>
        <v>0</v>
      </c>
      <c r="J25" s="32">
        <f t="shared" si="0"/>
        <v>0</v>
      </c>
      <c r="L25" s="112"/>
    </row>
    <row r="26" spans="2:12" x14ac:dyDescent="0.25">
      <c r="B26" s="9" t="s">
        <v>26</v>
      </c>
      <c r="C26" s="15" t="s">
        <v>27</v>
      </c>
      <c r="D26" s="33">
        <f t="shared" ref="D26:I26" si="4">D21+D25</f>
        <v>0</v>
      </c>
      <c r="E26" s="33">
        <f t="shared" si="4"/>
        <v>0</v>
      </c>
      <c r="F26" s="33">
        <f t="shared" si="4"/>
        <v>0</v>
      </c>
      <c r="G26" s="33">
        <f t="shared" si="4"/>
        <v>0</v>
      </c>
      <c r="H26" s="33">
        <f>H21+H25</f>
        <v>0</v>
      </c>
      <c r="I26" s="33">
        <f t="shared" si="4"/>
        <v>0</v>
      </c>
      <c r="J26" s="34">
        <f t="shared" si="0"/>
        <v>0</v>
      </c>
      <c r="L26" s="112"/>
    </row>
    <row r="27" spans="2:12" x14ac:dyDescent="0.25">
      <c r="B27" s="155" t="s">
        <v>29</v>
      </c>
      <c r="C27" s="156"/>
      <c r="D27" s="35"/>
      <c r="E27" s="36"/>
      <c r="F27" s="36"/>
      <c r="G27" s="36"/>
      <c r="H27" s="36"/>
      <c r="I27" s="36"/>
      <c r="J27" s="28">
        <f t="shared" si="0"/>
        <v>0</v>
      </c>
      <c r="L27" s="112"/>
    </row>
    <row r="28" spans="2:12" ht="15.75" thickBot="1" x14ac:dyDescent="0.3">
      <c r="B28" s="157" t="s">
        <v>28</v>
      </c>
      <c r="C28" s="158"/>
      <c r="D28" s="37">
        <f t="shared" ref="D28:J28" si="5">D17+D26</f>
        <v>20913</v>
      </c>
      <c r="E28" s="37">
        <f t="shared" si="5"/>
        <v>34681</v>
      </c>
      <c r="F28" s="37">
        <f t="shared" si="5"/>
        <v>34681</v>
      </c>
      <c r="G28" s="37">
        <f t="shared" si="5"/>
        <v>39341</v>
      </c>
      <c r="H28" s="37">
        <f>H17+H26</f>
        <v>28292.19</v>
      </c>
      <c r="I28" s="37">
        <f t="shared" si="5"/>
        <v>31702.400000000001</v>
      </c>
      <c r="J28" s="38">
        <f t="shared" si="5"/>
        <v>7638.5999999999985</v>
      </c>
      <c r="L28" s="112"/>
    </row>
  </sheetData>
  <mergeCells count="6">
    <mergeCell ref="B28:C28"/>
    <mergeCell ref="B2:J2"/>
    <mergeCell ref="B7:B9"/>
    <mergeCell ref="C7:C9"/>
    <mergeCell ref="J8:J9"/>
    <mergeCell ref="B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27"/>
  <sheetViews>
    <sheetView workbookViewId="0">
      <selection activeCell="M6" sqref="M6"/>
    </sheetView>
  </sheetViews>
  <sheetFormatPr defaultRowHeight="15" x14ac:dyDescent="0.25"/>
  <cols>
    <col min="1" max="1" width="4" style="1" customWidth="1"/>
    <col min="2" max="2" width="16.5703125" style="1" customWidth="1"/>
    <col min="3" max="3" width="28.85546875" style="1" customWidth="1"/>
    <col min="4" max="6" width="8" style="1" customWidth="1"/>
    <col min="7" max="7" width="8.7109375" style="1" customWidth="1"/>
    <col min="8" max="8" width="7" style="1" hidden="1" customWidth="1"/>
    <col min="9" max="9" width="8.140625" style="1" customWidth="1"/>
    <col min="10" max="12" width="9.140625" style="1"/>
    <col min="13" max="13" width="13.7109375" style="1" bestFit="1" customWidth="1"/>
    <col min="14" max="16384" width="9.140625" style="1"/>
  </cols>
  <sheetData>
    <row r="1" spans="2:13" s="182" customFormat="1" ht="15.75" x14ac:dyDescent="0.25">
      <c r="B1" s="188" t="s">
        <v>107</v>
      </c>
      <c r="C1" s="188"/>
      <c r="D1" s="188"/>
      <c r="E1" s="188"/>
      <c r="F1" s="188"/>
      <c r="G1" s="188"/>
      <c r="H1" s="188"/>
      <c r="I1" s="188"/>
      <c r="J1" s="188"/>
    </row>
    <row r="2" spans="2:13" ht="15.75" thickBot="1" x14ac:dyDescent="0.3">
      <c r="B2" s="189"/>
      <c r="C2" s="4"/>
      <c r="D2" s="4"/>
      <c r="E2" s="189"/>
      <c r="F2" s="189"/>
      <c r="G2" s="190"/>
      <c r="H2" s="190"/>
      <c r="I2" s="190"/>
      <c r="J2" s="208" t="s">
        <v>80</v>
      </c>
      <c r="K2" s="183"/>
    </row>
    <row r="3" spans="2:13" x14ac:dyDescent="0.25">
      <c r="B3" s="192"/>
      <c r="C3" s="78"/>
      <c r="D3" s="78"/>
      <c r="E3" s="193"/>
      <c r="F3" s="193"/>
      <c r="G3" s="194"/>
      <c r="H3" s="194"/>
      <c r="I3" s="194"/>
      <c r="J3" s="195"/>
      <c r="K3" s="183"/>
    </row>
    <row r="4" spans="2:13" x14ac:dyDescent="0.25">
      <c r="B4" s="196" t="s">
        <v>0</v>
      </c>
      <c r="C4" s="3" t="s">
        <v>112</v>
      </c>
      <c r="D4" s="4"/>
      <c r="E4" s="4"/>
      <c r="F4" s="4"/>
      <c r="G4" s="4"/>
      <c r="H4" s="4"/>
      <c r="I4" s="64"/>
      <c r="J4" s="65"/>
      <c r="K4" s="183"/>
    </row>
    <row r="5" spans="2:13" x14ac:dyDescent="0.25">
      <c r="B5" s="196" t="s">
        <v>1</v>
      </c>
      <c r="C5" s="5" t="s">
        <v>36</v>
      </c>
      <c r="D5" s="79"/>
      <c r="E5" s="79"/>
      <c r="F5" s="79"/>
      <c r="G5" s="79"/>
      <c r="H5" s="4"/>
      <c r="I5" s="64"/>
      <c r="J5" s="65"/>
      <c r="K5" s="183"/>
    </row>
    <row r="6" spans="2:13" s="185" customFormat="1" x14ac:dyDescent="0.25">
      <c r="B6" s="197" t="s">
        <v>2</v>
      </c>
      <c r="C6" s="198" t="s">
        <v>3</v>
      </c>
      <c r="D6" s="80" t="s">
        <v>4</v>
      </c>
      <c r="E6" s="80" t="s">
        <v>5</v>
      </c>
      <c r="F6" s="80" t="s">
        <v>6</v>
      </c>
      <c r="G6" s="80" t="s">
        <v>7</v>
      </c>
      <c r="H6" s="199" t="s">
        <v>8</v>
      </c>
      <c r="I6" s="199" t="s">
        <v>9</v>
      </c>
      <c r="J6" s="200" t="s">
        <v>81</v>
      </c>
      <c r="K6" s="184"/>
    </row>
    <row r="7" spans="2:13" s="187" customFormat="1" ht="22.5" x14ac:dyDescent="0.25">
      <c r="B7" s="201"/>
      <c r="C7" s="202"/>
      <c r="D7" s="77" t="s">
        <v>10</v>
      </c>
      <c r="E7" s="77" t="s">
        <v>82</v>
      </c>
      <c r="F7" s="203" t="s">
        <v>83</v>
      </c>
      <c r="G7" s="203" t="s">
        <v>83</v>
      </c>
      <c r="H7" s="203" t="s">
        <v>85</v>
      </c>
      <c r="I7" s="77" t="s">
        <v>10</v>
      </c>
      <c r="J7" s="204" t="s">
        <v>84</v>
      </c>
      <c r="K7" s="186"/>
    </row>
    <row r="8" spans="2:13" s="187" customFormat="1" ht="45" x14ac:dyDescent="0.25">
      <c r="B8" s="205"/>
      <c r="C8" s="206"/>
      <c r="D8" s="63" t="s">
        <v>111</v>
      </c>
      <c r="E8" s="63" t="s">
        <v>108</v>
      </c>
      <c r="F8" s="63" t="s">
        <v>109</v>
      </c>
      <c r="G8" s="63" t="s">
        <v>110</v>
      </c>
      <c r="H8" s="63" t="s">
        <v>115</v>
      </c>
      <c r="I8" s="63" t="s">
        <v>124</v>
      </c>
      <c r="J8" s="207"/>
      <c r="K8" s="186"/>
    </row>
    <row r="9" spans="2:13" x14ac:dyDescent="0.25">
      <c r="B9" s="6">
        <v>600</v>
      </c>
      <c r="C9" s="7" t="s">
        <v>11</v>
      </c>
      <c r="D9" s="27">
        <v>19581</v>
      </c>
      <c r="E9" s="8">
        <v>20954</v>
      </c>
      <c r="F9" s="8">
        <v>20954</v>
      </c>
      <c r="G9" s="8">
        <v>17504</v>
      </c>
      <c r="H9" s="27">
        <v>13088</v>
      </c>
      <c r="I9" s="56">
        <v>16147.45</v>
      </c>
      <c r="J9" s="28">
        <f t="shared" ref="J9:J14" si="0">G9-I9</f>
        <v>1356.5499999999993</v>
      </c>
      <c r="L9" s="60"/>
      <c r="M9" s="66"/>
    </row>
    <row r="10" spans="2:13" x14ac:dyDescent="0.25">
      <c r="B10" s="6">
        <v>601</v>
      </c>
      <c r="C10" s="7" t="s">
        <v>12</v>
      </c>
      <c r="D10" s="27">
        <v>3019</v>
      </c>
      <c r="E10" s="8">
        <v>3465</v>
      </c>
      <c r="F10" s="8">
        <v>3465</v>
      </c>
      <c r="G10" s="8">
        <v>2965</v>
      </c>
      <c r="H10" s="27">
        <v>2253</v>
      </c>
      <c r="I10" s="56">
        <v>2714.6</v>
      </c>
      <c r="J10" s="28">
        <f t="shared" si="0"/>
        <v>250.40000000000009</v>
      </c>
      <c r="L10" s="60"/>
      <c r="M10" s="66"/>
    </row>
    <row r="11" spans="2:13" x14ac:dyDescent="0.25">
      <c r="B11" s="6">
        <v>602</v>
      </c>
      <c r="C11" s="7" t="s">
        <v>13</v>
      </c>
      <c r="D11" s="27"/>
      <c r="E11" s="27"/>
      <c r="F11" s="27"/>
      <c r="G11" s="27"/>
      <c r="H11" s="27"/>
      <c r="I11" s="27"/>
      <c r="J11" s="28">
        <f t="shared" si="0"/>
        <v>0</v>
      </c>
      <c r="L11" s="60"/>
      <c r="M11" s="66"/>
    </row>
    <row r="12" spans="2:13" x14ac:dyDescent="0.25">
      <c r="B12" s="6">
        <v>603</v>
      </c>
      <c r="C12" s="7" t="s">
        <v>14</v>
      </c>
      <c r="D12" s="27"/>
      <c r="E12" s="27"/>
      <c r="F12" s="27"/>
      <c r="G12" s="27"/>
      <c r="H12" s="27"/>
      <c r="I12" s="27"/>
      <c r="J12" s="28">
        <f t="shared" si="0"/>
        <v>0</v>
      </c>
      <c r="L12" s="60"/>
      <c r="M12" s="66"/>
    </row>
    <row r="13" spans="2:13" x14ac:dyDescent="0.25">
      <c r="B13" s="6">
        <v>604</v>
      </c>
      <c r="C13" s="7" t="s">
        <v>15</v>
      </c>
      <c r="D13" s="27"/>
      <c r="E13" s="27"/>
      <c r="F13" s="27"/>
      <c r="G13" s="27"/>
      <c r="H13" s="27"/>
      <c r="I13" s="27"/>
      <c r="J13" s="28">
        <f t="shared" si="0"/>
        <v>0</v>
      </c>
      <c r="L13" s="60"/>
      <c r="M13" s="66"/>
    </row>
    <row r="14" spans="2:13" x14ac:dyDescent="0.25">
      <c r="B14" s="6">
        <v>605</v>
      </c>
      <c r="C14" s="7" t="s">
        <v>16</v>
      </c>
      <c r="D14" s="27"/>
      <c r="E14" s="27"/>
      <c r="F14" s="27"/>
      <c r="G14" s="27"/>
      <c r="H14" s="27"/>
      <c r="I14" s="27"/>
      <c r="J14" s="28">
        <f t="shared" si="0"/>
        <v>0</v>
      </c>
      <c r="L14" s="60"/>
      <c r="M14" s="66"/>
    </row>
    <row r="15" spans="2:13" x14ac:dyDescent="0.25">
      <c r="B15" s="6">
        <v>606</v>
      </c>
      <c r="C15" s="7" t="s">
        <v>17</v>
      </c>
      <c r="D15" s="27">
        <v>90</v>
      </c>
      <c r="E15" s="27"/>
      <c r="F15" s="27"/>
      <c r="G15" s="27"/>
      <c r="H15" s="27"/>
      <c r="I15" s="27"/>
      <c r="J15" s="28">
        <f t="shared" ref="J15:J26" si="1">H15-I15</f>
        <v>0</v>
      </c>
      <c r="L15" s="60"/>
      <c r="M15" s="66"/>
    </row>
    <row r="16" spans="2:13" x14ac:dyDescent="0.25">
      <c r="B16" s="9" t="s">
        <v>18</v>
      </c>
      <c r="C16" s="10" t="s">
        <v>19</v>
      </c>
      <c r="D16" s="29">
        <f t="shared" ref="D16:J16" si="2">SUM(D9:D15)</f>
        <v>22690</v>
      </c>
      <c r="E16" s="29">
        <f t="shared" si="2"/>
        <v>24419</v>
      </c>
      <c r="F16" s="29">
        <f t="shared" si="2"/>
        <v>24419</v>
      </c>
      <c r="G16" s="29">
        <f t="shared" si="2"/>
        <v>20469</v>
      </c>
      <c r="H16" s="29">
        <f t="shared" si="2"/>
        <v>15341</v>
      </c>
      <c r="I16" s="29">
        <f t="shared" si="2"/>
        <v>18862.05</v>
      </c>
      <c r="J16" s="30">
        <f t="shared" si="2"/>
        <v>1606.9499999999994</v>
      </c>
      <c r="L16" s="60"/>
      <c r="M16" s="66"/>
    </row>
    <row r="17" spans="2:13" x14ac:dyDescent="0.25">
      <c r="B17" s="6">
        <v>230</v>
      </c>
      <c r="C17" s="7" t="s">
        <v>20</v>
      </c>
      <c r="D17" s="39"/>
      <c r="E17" s="27"/>
      <c r="F17" s="27"/>
      <c r="G17" s="27"/>
      <c r="H17" s="27"/>
      <c r="I17" s="27"/>
      <c r="J17" s="28">
        <f t="shared" si="1"/>
        <v>0</v>
      </c>
      <c r="L17" s="60"/>
      <c r="M17" s="66"/>
    </row>
    <row r="18" spans="2:13" x14ac:dyDescent="0.25">
      <c r="B18" s="6">
        <v>231</v>
      </c>
      <c r="C18" s="7" t="s">
        <v>21</v>
      </c>
      <c r="D18" s="39"/>
      <c r="E18" s="27"/>
      <c r="F18" s="27"/>
      <c r="G18" s="27"/>
      <c r="H18" s="27"/>
      <c r="I18" s="27"/>
      <c r="J18" s="28">
        <f t="shared" si="1"/>
        <v>0</v>
      </c>
      <c r="L18" s="60"/>
      <c r="M18" s="66"/>
    </row>
    <row r="19" spans="2:13" x14ac:dyDescent="0.25">
      <c r="B19" s="6">
        <v>232</v>
      </c>
      <c r="C19" s="7" t="s">
        <v>22</v>
      </c>
      <c r="D19" s="39"/>
      <c r="E19" s="27"/>
      <c r="F19" s="27"/>
      <c r="G19" s="27"/>
      <c r="H19" s="27"/>
      <c r="I19" s="27"/>
      <c r="J19" s="28">
        <f t="shared" si="1"/>
        <v>0</v>
      </c>
      <c r="L19" s="60"/>
      <c r="M19" s="66"/>
    </row>
    <row r="20" spans="2:13" ht="22.5" x14ac:dyDescent="0.25">
      <c r="B20" s="12" t="s">
        <v>23</v>
      </c>
      <c r="C20" s="13" t="s">
        <v>24</v>
      </c>
      <c r="D20" s="31">
        <f t="shared" ref="D20:I20" si="3">SUM(D17:D19)</f>
        <v>0</v>
      </c>
      <c r="E20" s="31">
        <f t="shared" si="3"/>
        <v>0</v>
      </c>
      <c r="F20" s="31">
        <f t="shared" si="3"/>
        <v>0</v>
      </c>
      <c r="G20" s="31">
        <f t="shared" si="3"/>
        <v>0</v>
      </c>
      <c r="H20" s="31">
        <f t="shared" si="3"/>
        <v>0</v>
      </c>
      <c r="I20" s="31">
        <f t="shared" si="3"/>
        <v>0</v>
      </c>
      <c r="J20" s="32">
        <f t="shared" si="1"/>
        <v>0</v>
      </c>
      <c r="L20" s="60"/>
      <c r="M20" s="66"/>
    </row>
    <row r="21" spans="2:13" x14ac:dyDescent="0.25">
      <c r="B21" s="6">
        <v>230</v>
      </c>
      <c r="C21" s="7" t="s">
        <v>20</v>
      </c>
      <c r="D21" s="39"/>
      <c r="E21" s="31"/>
      <c r="F21" s="31"/>
      <c r="G21" s="31"/>
      <c r="H21" s="31"/>
      <c r="I21" s="31"/>
      <c r="J21" s="28">
        <f t="shared" si="1"/>
        <v>0</v>
      </c>
      <c r="L21" s="60"/>
      <c r="M21" s="66"/>
    </row>
    <row r="22" spans="2:13" x14ac:dyDescent="0.25">
      <c r="B22" s="6">
        <v>231</v>
      </c>
      <c r="C22" s="7" t="s">
        <v>21</v>
      </c>
      <c r="D22" s="39"/>
      <c r="E22" s="31"/>
      <c r="F22" s="31"/>
      <c r="G22" s="31"/>
      <c r="H22" s="31"/>
      <c r="I22" s="31"/>
      <c r="J22" s="28">
        <f t="shared" si="1"/>
        <v>0</v>
      </c>
      <c r="L22" s="60"/>
      <c r="M22" s="66"/>
    </row>
    <row r="23" spans="2:13" x14ac:dyDescent="0.25">
      <c r="B23" s="6">
        <v>232</v>
      </c>
      <c r="C23" s="7" t="s">
        <v>22</v>
      </c>
      <c r="D23" s="39"/>
      <c r="E23" s="31"/>
      <c r="F23" s="31"/>
      <c r="G23" s="31"/>
      <c r="H23" s="31"/>
      <c r="I23" s="31"/>
      <c r="J23" s="28">
        <f t="shared" si="1"/>
        <v>0</v>
      </c>
      <c r="L23" s="60"/>
      <c r="M23" s="66"/>
    </row>
    <row r="24" spans="2:13" ht="22.5" x14ac:dyDescent="0.25">
      <c r="B24" s="12" t="s">
        <v>23</v>
      </c>
      <c r="C24" s="13" t="s">
        <v>25</v>
      </c>
      <c r="D24" s="31">
        <f t="shared" ref="D24:I24" si="4">SUM(D21:D23)</f>
        <v>0</v>
      </c>
      <c r="E24" s="31">
        <f t="shared" si="4"/>
        <v>0</v>
      </c>
      <c r="F24" s="31">
        <f t="shared" si="4"/>
        <v>0</v>
      </c>
      <c r="G24" s="31">
        <f t="shared" si="4"/>
        <v>0</v>
      </c>
      <c r="H24" s="31">
        <f t="shared" si="4"/>
        <v>0</v>
      </c>
      <c r="I24" s="31">
        <f t="shared" si="4"/>
        <v>0</v>
      </c>
      <c r="J24" s="32">
        <f t="shared" si="1"/>
        <v>0</v>
      </c>
      <c r="L24" s="60"/>
      <c r="M24" s="66"/>
    </row>
    <row r="25" spans="2:13" x14ac:dyDescent="0.25">
      <c r="B25" s="9" t="s">
        <v>26</v>
      </c>
      <c r="C25" s="15" t="s">
        <v>27</v>
      </c>
      <c r="D25" s="33">
        <f t="shared" ref="D25:I25" si="5">D20+D24</f>
        <v>0</v>
      </c>
      <c r="E25" s="33">
        <f t="shared" si="5"/>
        <v>0</v>
      </c>
      <c r="F25" s="33">
        <f t="shared" si="5"/>
        <v>0</v>
      </c>
      <c r="G25" s="33">
        <f t="shared" si="5"/>
        <v>0</v>
      </c>
      <c r="H25" s="33">
        <f t="shared" si="5"/>
        <v>0</v>
      </c>
      <c r="I25" s="33">
        <f t="shared" si="5"/>
        <v>0</v>
      </c>
      <c r="J25" s="34">
        <f t="shared" si="1"/>
        <v>0</v>
      </c>
      <c r="L25" s="60"/>
      <c r="M25" s="66"/>
    </row>
    <row r="26" spans="2:13" x14ac:dyDescent="0.25">
      <c r="B26" s="22" t="s">
        <v>29</v>
      </c>
      <c r="C26" s="109"/>
      <c r="D26" s="35"/>
      <c r="E26" s="36"/>
      <c r="F26" s="36"/>
      <c r="G26" s="36"/>
      <c r="H26" s="36"/>
      <c r="I26" s="36"/>
      <c r="J26" s="28">
        <f t="shared" si="1"/>
        <v>0</v>
      </c>
      <c r="L26" s="60"/>
      <c r="M26" s="66"/>
    </row>
    <row r="27" spans="2:13" ht="15.75" thickBot="1" x14ac:dyDescent="0.3">
      <c r="B27" s="23" t="s">
        <v>28</v>
      </c>
      <c r="C27" s="110"/>
      <c r="D27" s="37">
        <f t="shared" ref="D27:J27" si="6">D16+D25</f>
        <v>22690</v>
      </c>
      <c r="E27" s="37">
        <f t="shared" si="6"/>
        <v>24419</v>
      </c>
      <c r="F27" s="37">
        <f t="shared" si="6"/>
        <v>24419</v>
      </c>
      <c r="G27" s="37">
        <f t="shared" si="6"/>
        <v>20469</v>
      </c>
      <c r="H27" s="37">
        <f t="shared" si="6"/>
        <v>15341</v>
      </c>
      <c r="I27" s="37">
        <f t="shared" si="6"/>
        <v>18862.05</v>
      </c>
      <c r="J27" s="38">
        <f t="shared" si="6"/>
        <v>1606.9499999999994</v>
      </c>
      <c r="L27" s="60"/>
      <c r="M27" s="66"/>
    </row>
  </sheetData>
  <mergeCells count="4">
    <mergeCell ref="J7:J8"/>
    <mergeCell ref="B6:B8"/>
    <mergeCell ref="C6:C8"/>
    <mergeCell ref="B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28"/>
  <sheetViews>
    <sheetView topLeftCell="A22" workbookViewId="0">
      <selection activeCell="A30" sqref="A30:XFD32"/>
    </sheetView>
  </sheetViews>
  <sheetFormatPr defaultRowHeight="15" x14ac:dyDescent="0.25"/>
  <cols>
    <col min="1" max="1" width="4" style="1" customWidth="1"/>
    <col min="2" max="2" width="15.140625" style="1" customWidth="1"/>
    <col min="3" max="3" width="25.28515625" style="1" customWidth="1"/>
    <col min="4" max="6" width="8" style="1" customWidth="1"/>
    <col min="7" max="7" width="7.85546875" style="1" customWidth="1"/>
    <col min="8" max="8" width="7.140625" style="1" hidden="1" customWidth="1"/>
    <col min="9" max="11" width="8" style="1" customWidth="1"/>
    <col min="12" max="16384" width="9.140625" style="1"/>
  </cols>
  <sheetData>
    <row r="2" spans="2:12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2" ht="15.75" thickBot="1" x14ac:dyDescent="0.3">
      <c r="J3" s="191" t="s">
        <v>80</v>
      </c>
    </row>
    <row r="4" spans="2:12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2" x14ac:dyDescent="0.25">
      <c r="B5" s="196" t="s">
        <v>0</v>
      </c>
      <c r="C5" s="3" t="s">
        <v>87</v>
      </c>
      <c r="D5" s="4"/>
      <c r="E5" s="4"/>
      <c r="F5" s="4"/>
      <c r="G5" s="4"/>
      <c r="H5" s="4"/>
      <c r="I5" s="64"/>
      <c r="J5" s="65"/>
      <c r="K5" s="183"/>
    </row>
    <row r="6" spans="2:12" x14ac:dyDescent="0.25">
      <c r="B6" s="196" t="s">
        <v>1</v>
      </c>
      <c r="C6" s="5" t="s">
        <v>75</v>
      </c>
      <c r="D6" s="79"/>
      <c r="E6" s="79"/>
      <c r="F6" s="79"/>
      <c r="G6" s="79"/>
      <c r="H6" s="4"/>
      <c r="I6" s="64"/>
      <c r="J6" s="65"/>
      <c r="K6" s="183"/>
    </row>
    <row r="7" spans="2:12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2" s="187" customFormat="1" ht="22.5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2" s="187" customFormat="1" ht="45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</row>
    <row r="10" spans="2:12" x14ac:dyDescent="0.25">
      <c r="B10" s="6">
        <v>600</v>
      </c>
      <c r="C10" s="7" t="s">
        <v>11</v>
      </c>
      <c r="D10" s="7"/>
      <c r="E10" s="8"/>
      <c r="F10" s="8"/>
      <c r="G10" s="8"/>
      <c r="H10" s="8"/>
      <c r="I10" s="8"/>
      <c r="J10" s="28">
        <f t="shared" ref="J10:J26" si="0">H10-I10</f>
        <v>0</v>
      </c>
      <c r="L10" s="112"/>
    </row>
    <row r="11" spans="2:12" x14ac:dyDescent="0.25">
      <c r="B11" s="6">
        <v>601</v>
      </c>
      <c r="C11" s="7" t="s">
        <v>12</v>
      </c>
      <c r="D11" s="7"/>
      <c r="E11" s="8"/>
      <c r="F11" s="8"/>
      <c r="G11" s="8"/>
      <c r="H11" s="8"/>
      <c r="I11" s="8"/>
      <c r="J11" s="28">
        <f t="shared" si="0"/>
        <v>0</v>
      </c>
      <c r="L11" s="112"/>
    </row>
    <row r="12" spans="2:12" x14ac:dyDescent="0.25">
      <c r="B12" s="6">
        <v>602</v>
      </c>
      <c r="C12" s="7" t="s">
        <v>13</v>
      </c>
      <c r="D12" s="7"/>
      <c r="E12" s="8"/>
      <c r="F12" s="8"/>
      <c r="G12" s="8"/>
      <c r="H12" s="8"/>
      <c r="I12" s="8"/>
      <c r="J12" s="28">
        <f t="shared" si="0"/>
        <v>0</v>
      </c>
      <c r="L12" s="112"/>
    </row>
    <row r="13" spans="2:12" x14ac:dyDescent="0.25">
      <c r="B13" s="6">
        <v>603</v>
      </c>
      <c r="C13" s="7" t="s">
        <v>14</v>
      </c>
      <c r="D13" s="7"/>
      <c r="E13" s="8"/>
      <c r="F13" s="8"/>
      <c r="G13" s="8"/>
      <c r="H13" s="8"/>
      <c r="I13" s="8"/>
      <c r="J13" s="28">
        <f t="shared" si="0"/>
        <v>0</v>
      </c>
      <c r="L13" s="112"/>
    </row>
    <row r="14" spans="2:12" x14ac:dyDescent="0.25">
      <c r="B14" s="6">
        <v>604</v>
      </c>
      <c r="C14" s="7" t="s">
        <v>15</v>
      </c>
      <c r="D14" s="7"/>
      <c r="E14" s="8"/>
      <c r="F14" s="8"/>
      <c r="G14" s="8"/>
      <c r="H14" s="8"/>
      <c r="I14" s="8"/>
      <c r="J14" s="28">
        <f t="shared" si="0"/>
        <v>0</v>
      </c>
      <c r="L14" s="112"/>
    </row>
    <row r="15" spans="2:12" x14ac:dyDescent="0.25">
      <c r="B15" s="6">
        <v>605</v>
      </c>
      <c r="C15" s="7" t="s">
        <v>16</v>
      </c>
      <c r="D15" s="7"/>
      <c r="E15" s="8"/>
      <c r="F15" s="8"/>
      <c r="G15" s="8"/>
      <c r="H15" s="8"/>
      <c r="I15" s="8"/>
      <c r="J15" s="28">
        <f t="shared" si="0"/>
        <v>0</v>
      </c>
      <c r="L15" s="112"/>
    </row>
    <row r="16" spans="2:12" x14ac:dyDescent="0.25">
      <c r="B16" s="6">
        <v>606</v>
      </c>
      <c r="C16" s="7" t="s">
        <v>17</v>
      </c>
      <c r="D16" s="7"/>
      <c r="E16" s="8"/>
      <c r="F16" s="8"/>
      <c r="G16" s="8"/>
      <c r="H16" s="8"/>
      <c r="I16" s="8"/>
      <c r="J16" s="28">
        <f t="shared" si="0"/>
        <v>0</v>
      </c>
      <c r="L16" s="112"/>
    </row>
    <row r="17" spans="2:12" x14ac:dyDescent="0.25">
      <c r="B17" s="9" t="s">
        <v>18</v>
      </c>
      <c r="C17" s="10" t="s">
        <v>19</v>
      </c>
      <c r="D17" s="11">
        <f t="shared" ref="D17:I17" si="1">SUM(D10:D16)</f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30">
        <f t="shared" si="0"/>
        <v>0</v>
      </c>
      <c r="L17" s="112"/>
    </row>
    <row r="18" spans="2:12" x14ac:dyDescent="0.25">
      <c r="B18" s="6">
        <v>230</v>
      </c>
      <c r="C18" s="7" t="s">
        <v>20</v>
      </c>
      <c r="D18" s="7"/>
      <c r="E18" s="8"/>
      <c r="F18" s="8"/>
      <c r="G18" s="8"/>
      <c r="H18" s="8"/>
      <c r="I18" s="8"/>
      <c r="J18" s="28">
        <f t="shared" si="0"/>
        <v>0</v>
      </c>
      <c r="L18" s="112"/>
    </row>
    <row r="19" spans="2:12" x14ac:dyDescent="0.25">
      <c r="B19" s="6">
        <v>231</v>
      </c>
      <c r="C19" s="7" t="s">
        <v>21</v>
      </c>
      <c r="D19" s="57">
        <v>7949</v>
      </c>
      <c r="E19" s="8">
        <v>1512</v>
      </c>
      <c r="F19" s="8">
        <v>1512</v>
      </c>
      <c r="G19" s="8">
        <v>1512</v>
      </c>
      <c r="H19" s="8">
        <v>1512</v>
      </c>
      <c r="I19" s="8">
        <v>0</v>
      </c>
      <c r="J19" s="28">
        <f t="shared" si="0"/>
        <v>1512</v>
      </c>
      <c r="L19" s="112"/>
    </row>
    <row r="20" spans="2:12" x14ac:dyDescent="0.25">
      <c r="B20" s="6">
        <v>232</v>
      </c>
      <c r="C20" s="7" t="s">
        <v>22</v>
      </c>
      <c r="D20" s="7"/>
      <c r="E20" s="8"/>
      <c r="F20" s="8"/>
      <c r="G20" s="8"/>
      <c r="H20" s="8"/>
      <c r="I20" s="8"/>
      <c r="J20" s="28">
        <f t="shared" si="0"/>
        <v>0</v>
      </c>
      <c r="L20" s="112"/>
    </row>
    <row r="21" spans="2:12" ht="22.5" x14ac:dyDescent="0.25">
      <c r="B21" s="12" t="s">
        <v>23</v>
      </c>
      <c r="C21" s="13" t="s">
        <v>24</v>
      </c>
      <c r="D21" s="14">
        <f t="shared" ref="D21:I21" si="2">SUM(D18:D20)</f>
        <v>7949</v>
      </c>
      <c r="E21" s="14">
        <f t="shared" si="2"/>
        <v>1512</v>
      </c>
      <c r="F21" s="14">
        <f t="shared" si="2"/>
        <v>1512</v>
      </c>
      <c r="G21" s="14">
        <f t="shared" si="2"/>
        <v>1512</v>
      </c>
      <c r="H21" s="14">
        <f>SUM(H18:H20)</f>
        <v>1512</v>
      </c>
      <c r="I21" s="14">
        <f t="shared" si="2"/>
        <v>0</v>
      </c>
      <c r="J21" s="32">
        <f t="shared" si="0"/>
        <v>1512</v>
      </c>
      <c r="L21" s="112"/>
    </row>
    <row r="22" spans="2:12" x14ac:dyDescent="0.25">
      <c r="B22" s="6">
        <v>230</v>
      </c>
      <c r="C22" s="7" t="s">
        <v>20</v>
      </c>
      <c r="D22" s="7"/>
      <c r="E22" s="14"/>
      <c r="F22" s="14"/>
      <c r="G22" s="14"/>
      <c r="H22" s="14"/>
      <c r="I22" s="14"/>
      <c r="J22" s="28">
        <f t="shared" si="0"/>
        <v>0</v>
      </c>
      <c r="L22" s="112"/>
    </row>
    <row r="23" spans="2:12" x14ac:dyDescent="0.25">
      <c r="B23" s="6">
        <v>231</v>
      </c>
      <c r="C23" s="7" t="s">
        <v>21</v>
      </c>
      <c r="D23" s="7"/>
      <c r="E23" s="14"/>
      <c r="F23" s="14"/>
      <c r="G23" s="14"/>
      <c r="H23" s="14"/>
      <c r="I23" s="14"/>
      <c r="J23" s="28">
        <f t="shared" si="0"/>
        <v>0</v>
      </c>
      <c r="L23" s="112"/>
    </row>
    <row r="24" spans="2:12" x14ac:dyDescent="0.25">
      <c r="B24" s="6">
        <v>232</v>
      </c>
      <c r="C24" s="7" t="s">
        <v>22</v>
      </c>
      <c r="D24" s="7"/>
      <c r="E24" s="14"/>
      <c r="F24" s="14"/>
      <c r="G24" s="14"/>
      <c r="H24" s="14"/>
      <c r="I24" s="14"/>
      <c r="J24" s="28">
        <f t="shared" si="0"/>
        <v>0</v>
      </c>
      <c r="L24" s="112"/>
    </row>
    <row r="25" spans="2:12" ht="22.5" x14ac:dyDescent="0.25">
      <c r="B25" s="12" t="s">
        <v>23</v>
      </c>
      <c r="C25" s="13" t="s">
        <v>25</v>
      </c>
      <c r="D25" s="14">
        <f t="shared" ref="D25:I25" si="3">SUM(D22:D24)</f>
        <v>0</v>
      </c>
      <c r="E25" s="14">
        <f t="shared" si="3"/>
        <v>0</v>
      </c>
      <c r="F25" s="14">
        <f t="shared" si="3"/>
        <v>0</v>
      </c>
      <c r="G25" s="14">
        <f t="shared" si="3"/>
        <v>0</v>
      </c>
      <c r="H25" s="14">
        <f>SUM(H22:H24)</f>
        <v>0</v>
      </c>
      <c r="I25" s="14">
        <f t="shared" si="3"/>
        <v>0</v>
      </c>
      <c r="J25" s="32">
        <f t="shared" si="0"/>
        <v>0</v>
      </c>
      <c r="L25" s="112"/>
    </row>
    <row r="26" spans="2:12" x14ac:dyDescent="0.25">
      <c r="B26" s="9" t="s">
        <v>26</v>
      </c>
      <c r="C26" s="15" t="s">
        <v>27</v>
      </c>
      <c r="D26" s="16">
        <f t="shared" ref="D26:I26" si="4">D21+D25</f>
        <v>7949</v>
      </c>
      <c r="E26" s="16">
        <f t="shared" si="4"/>
        <v>1512</v>
      </c>
      <c r="F26" s="16">
        <f t="shared" si="4"/>
        <v>1512</v>
      </c>
      <c r="G26" s="16">
        <f t="shared" si="4"/>
        <v>1512</v>
      </c>
      <c r="H26" s="16">
        <f>H21+H25</f>
        <v>1512</v>
      </c>
      <c r="I26" s="16">
        <f t="shared" si="4"/>
        <v>0</v>
      </c>
      <c r="J26" s="34">
        <f t="shared" si="0"/>
        <v>1512</v>
      </c>
      <c r="L26" s="112"/>
    </row>
    <row r="27" spans="2:12" x14ac:dyDescent="0.25">
      <c r="B27" s="155" t="s">
        <v>29</v>
      </c>
      <c r="C27" s="156"/>
      <c r="D27" s="121"/>
      <c r="E27" s="17"/>
      <c r="F27" s="17"/>
      <c r="G27" s="17"/>
      <c r="H27" s="17"/>
      <c r="I27" s="17"/>
      <c r="J27" s="28">
        <f>H27-I27</f>
        <v>0</v>
      </c>
      <c r="L27" s="112"/>
    </row>
    <row r="28" spans="2:12" ht="15.75" thickBot="1" x14ac:dyDescent="0.3">
      <c r="B28" s="157" t="s">
        <v>28</v>
      </c>
      <c r="C28" s="158"/>
      <c r="D28" s="18">
        <f t="shared" ref="D28:J28" si="5">D17+D26</f>
        <v>7949</v>
      </c>
      <c r="E28" s="18">
        <f t="shared" si="5"/>
        <v>1512</v>
      </c>
      <c r="F28" s="18">
        <f t="shared" si="5"/>
        <v>1512</v>
      </c>
      <c r="G28" s="18">
        <f t="shared" si="5"/>
        <v>1512</v>
      </c>
      <c r="H28" s="18">
        <f>H17+H26</f>
        <v>1512</v>
      </c>
      <c r="I28" s="18">
        <f t="shared" si="5"/>
        <v>0</v>
      </c>
      <c r="J28" s="38">
        <f t="shared" si="5"/>
        <v>1512</v>
      </c>
      <c r="L28" s="112"/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L28"/>
  <sheetViews>
    <sheetView topLeftCell="A13" workbookViewId="0">
      <selection activeCell="A30" sqref="A30:XFD33"/>
    </sheetView>
  </sheetViews>
  <sheetFormatPr defaultRowHeight="15" x14ac:dyDescent="0.25"/>
  <cols>
    <col min="1" max="1" width="4" style="1" customWidth="1"/>
    <col min="2" max="2" width="15.5703125" style="1" customWidth="1"/>
    <col min="3" max="3" width="26.28515625" style="1" customWidth="1"/>
    <col min="4" max="5" width="8" style="1" customWidth="1"/>
    <col min="6" max="6" width="7.85546875" style="1" customWidth="1"/>
    <col min="7" max="7" width="7.42578125" style="1" customWidth="1"/>
    <col min="8" max="8" width="7.140625" style="1" hidden="1" customWidth="1"/>
    <col min="9" max="11" width="8" style="1" customWidth="1"/>
    <col min="12" max="16384" width="9.140625" style="1"/>
  </cols>
  <sheetData>
    <row r="2" spans="2:12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2" ht="15.75" thickBot="1" x14ac:dyDescent="0.3"/>
    <row r="4" spans="2:12" x14ac:dyDescent="0.25">
      <c r="B4" s="192"/>
      <c r="C4" s="78"/>
      <c r="D4" s="78"/>
      <c r="E4" s="193"/>
      <c r="F4" s="193"/>
      <c r="G4" s="194"/>
      <c r="H4" s="194"/>
      <c r="I4" s="194"/>
      <c r="J4" s="210"/>
      <c r="K4" s="183"/>
    </row>
    <row r="5" spans="2:12" x14ac:dyDescent="0.25">
      <c r="B5" s="196" t="s">
        <v>0</v>
      </c>
      <c r="C5" s="3" t="s">
        <v>61</v>
      </c>
      <c r="D5" s="4"/>
      <c r="E5" s="4"/>
      <c r="F5" s="4"/>
      <c r="G5" s="4"/>
      <c r="H5" s="4"/>
      <c r="I5" s="4"/>
      <c r="J5" s="69"/>
      <c r="K5" s="183"/>
    </row>
    <row r="6" spans="2:12" x14ac:dyDescent="0.25">
      <c r="B6" s="196" t="s">
        <v>1</v>
      </c>
      <c r="C6" s="5" t="s">
        <v>62</v>
      </c>
      <c r="D6" s="79"/>
      <c r="E6" s="79"/>
      <c r="F6" s="79"/>
      <c r="G6" s="79"/>
      <c r="H6" s="4"/>
      <c r="I6" s="4"/>
      <c r="J6" s="69"/>
      <c r="K6" s="183"/>
    </row>
    <row r="7" spans="2:12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2" s="187" customFormat="1" ht="22.5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2" s="187" customFormat="1" ht="45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</row>
    <row r="10" spans="2:12" x14ac:dyDescent="0.25">
      <c r="B10" s="6">
        <v>600</v>
      </c>
      <c r="C10" s="7" t="s">
        <v>11</v>
      </c>
      <c r="D10" s="27">
        <v>1080</v>
      </c>
      <c r="E10" s="8">
        <v>1176</v>
      </c>
      <c r="F10" s="8">
        <v>1176</v>
      </c>
      <c r="G10" s="8">
        <v>1176</v>
      </c>
      <c r="H10" s="27">
        <v>895.97</v>
      </c>
      <c r="I10" s="27">
        <v>1119</v>
      </c>
      <c r="J10" s="28">
        <f t="shared" ref="J10:J16" si="0">G10-I10</f>
        <v>57</v>
      </c>
      <c r="L10" s="112"/>
    </row>
    <row r="11" spans="2:12" x14ac:dyDescent="0.25">
      <c r="B11" s="6">
        <v>601</v>
      </c>
      <c r="C11" s="7" t="s">
        <v>12</v>
      </c>
      <c r="D11" s="27">
        <v>175</v>
      </c>
      <c r="E11" s="8">
        <v>195</v>
      </c>
      <c r="F11" s="8">
        <v>195</v>
      </c>
      <c r="G11" s="8">
        <v>195</v>
      </c>
      <c r="H11" s="27">
        <v>148.46</v>
      </c>
      <c r="I11" s="27">
        <v>63</v>
      </c>
      <c r="J11" s="28">
        <f t="shared" si="0"/>
        <v>132</v>
      </c>
      <c r="L11" s="112"/>
    </row>
    <row r="12" spans="2:12" x14ac:dyDescent="0.25">
      <c r="B12" s="6">
        <v>602</v>
      </c>
      <c r="C12" s="7" t="s">
        <v>13</v>
      </c>
      <c r="D12" s="27">
        <v>2423</v>
      </c>
      <c r="E12" s="8">
        <v>4317</v>
      </c>
      <c r="F12" s="8">
        <v>4317</v>
      </c>
      <c r="G12" s="8">
        <v>4317</v>
      </c>
      <c r="H12" s="27">
        <v>3550</v>
      </c>
      <c r="I12" s="27">
        <v>2419</v>
      </c>
      <c r="J12" s="28">
        <f t="shared" si="0"/>
        <v>1898</v>
      </c>
      <c r="L12" s="60"/>
    </row>
    <row r="13" spans="2:12" x14ac:dyDescent="0.25">
      <c r="B13" s="6">
        <v>603</v>
      </c>
      <c r="C13" s="7" t="s">
        <v>14</v>
      </c>
      <c r="D13" s="27">
        <v>23000</v>
      </c>
      <c r="E13" s="8">
        <v>25000</v>
      </c>
      <c r="F13" s="8">
        <v>25000</v>
      </c>
      <c r="G13" s="8">
        <v>25000</v>
      </c>
      <c r="H13" s="27">
        <v>19050</v>
      </c>
      <c r="I13" s="27">
        <v>25000</v>
      </c>
      <c r="J13" s="28">
        <f t="shared" si="0"/>
        <v>0</v>
      </c>
      <c r="L13" s="60"/>
    </row>
    <row r="14" spans="2:12" x14ac:dyDescent="0.25">
      <c r="B14" s="6">
        <v>604</v>
      </c>
      <c r="C14" s="7" t="s">
        <v>15</v>
      </c>
      <c r="D14" s="27"/>
      <c r="E14" s="8"/>
      <c r="F14" s="8"/>
      <c r="G14" s="8"/>
      <c r="H14" s="27"/>
      <c r="I14" s="27"/>
      <c r="J14" s="28">
        <f t="shared" si="0"/>
        <v>0</v>
      </c>
      <c r="L14" s="60"/>
    </row>
    <row r="15" spans="2:12" x14ac:dyDescent="0.25">
      <c r="B15" s="6">
        <v>605</v>
      </c>
      <c r="C15" s="7" t="s">
        <v>16</v>
      </c>
      <c r="D15" s="27"/>
      <c r="E15" s="8"/>
      <c r="F15" s="8"/>
      <c r="G15" s="8"/>
      <c r="H15" s="27"/>
      <c r="I15" s="27"/>
      <c r="J15" s="28">
        <f t="shared" si="0"/>
        <v>0</v>
      </c>
      <c r="L15" s="60"/>
    </row>
    <row r="16" spans="2:12" x14ac:dyDescent="0.25">
      <c r="B16" s="6">
        <v>606</v>
      </c>
      <c r="C16" s="7" t="s">
        <v>17</v>
      </c>
      <c r="D16" s="27"/>
      <c r="E16" s="8"/>
      <c r="F16" s="8"/>
      <c r="G16" s="8"/>
      <c r="H16" s="27"/>
      <c r="I16" s="27"/>
      <c r="J16" s="28">
        <f t="shared" si="0"/>
        <v>0</v>
      </c>
      <c r="L16" s="60"/>
    </row>
    <row r="17" spans="2:12" x14ac:dyDescent="0.25">
      <c r="B17" s="9" t="s">
        <v>18</v>
      </c>
      <c r="C17" s="10" t="s">
        <v>19</v>
      </c>
      <c r="D17" s="29">
        <f t="shared" ref="D17:J17" si="1">SUM(D10:D16)</f>
        <v>26678</v>
      </c>
      <c r="E17" s="11">
        <f t="shared" si="1"/>
        <v>30688</v>
      </c>
      <c r="F17" s="11">
        <f t="shared" si="1"/>
        <v>30688</v>
      </c>
      <c r="G17" s="11">
        <f t="shared" si="1"/>
        <v>30688</v>
      </c>
      <c r="H17" s="29">
        <f t="shared" si="1"/>
        <v>23644.43</v>
      </c>
      <c r="I17" s="29">
        <f t="shared" si="1"/>
        <v>28601</v>
      </c>
      <c r="J17" s="30">
        <f t="shared" si="1"/>
        <v>2087</v>
      </c>
      <c r="L17" s="60"/>
    </row>
    <row r="18" spans="2:12" x14ac:dyDescent="0.25">
      <c r="B18" s="6">
        <v>230</v>
      </c>
      <c r="C18" s="7" t="s">
        <v>20</v>
      </c>
      <c r="D18" s="27"/>
      <c r="E18" s="8"/>
      <c r="F18" s="8"/>
      <c r="G18" s="8"/>
      <c r="H18" s="27"/>
      <c r="I18" s="27"/>
      <c r="J18" s="28">
        <f t="shared" ref="J18:J27" si="2">H18-I18</f>
        <v>0</v>
      </c>
      <c r="L18" s="60"/>
    </row>
    <row r="19" spans="2:12" x14ac:dyDescent="0.25">
      <c r="B19" s="6">
        <v>231</v>
      </c>
      <c r="C19" s="7" t="s">
        <v>21</v>
      </c>
      <c r="D19" s="27">
        <v>20365</v>
      </c>
      <c r="E19" s="8">
        <v>2164</v>
      </c>
      <c r="F19" s="8">
        <v>2164</v>
      </c>
      <c r="G19" s="8">
        <v>2164</v>
      </c>
      <c r="H19" s="27">
        <v>2164</v>
      </c>
      <c r="I19" s="27">
        <v>0</v>
      </c>
      <c r="J19" s="28">
        <f>G19-I19</f>
        <v>2164</v>
      </c>
      <c r="L19" s="60"/>
    </row>
    <row r="20" spans="2:12" x14ac:dyDescent="0.25">
      <c r="B20" s="6">
        <v>232</v>
      </c>
      <c r="C20" s="7" t="s">
        <v>22</v>
      </c>
      <c r="D20" s="39"/>
      <c r="E20" s="27"/>
      <c r="F20" s="27"/>
      <c r="G20" s="27"/>
      <c r="H20" s="27"/>
      <c r="I20" s="27"/>
      <c r="J20" s="28">
        <f t="shared" si="2"/>
        <v>0</v>
      </c>
      <c r="L20" s="60"/>
    </row>
    <row r="21" spans="2:12" ht="22.5" x14ac:dyDescent="0.25">
      <c r="B21" s="12" t="s">
        <v>23</v>
      </c>
      <c r="C21" s="13" t="s">
        <v>24</v>
      </c>
      <c r="D21" s="31">
        <f t="shared" ref="D21:I21" si="3">SUM(D18:D20)</f>
        <v>20365</v>
      </c>
      <c r="E21" s="31">
        <f t="shared" si="3"/>
        <v>2164</v>
      </c>
      <c r="F21" s="31">
        <f t="shared" si="3"/>
        <v>2164</v>
      </c>
      <c r="G21" s="31">
        <f t="shared" si="3"/>
        <v>2164</v>
      </c>
      <c r="H21" s="31">
        <f t="shared" si="3"/>
        <v>2164</v>
      </c>
      <c r="I21" s="31">
        <f t="shared" si="3"/>
        <v>0</v>
      </c>
      <c r="J21" s="32">
        <f t="shared" si="2"/>
        <v>2164</v>
      </c>
      <c r="L21" s="60"/>
    </row>
    <row r="22" spans="2:12" x14ac:dyDescent="0.25">
      <c r="B22" s="6">
        <v>230</v>
      </c>
      <c r="C22" s="7" t="s">
        <v>20</v>
      </c>
      <c r="D22" s="39"/>
      <c r="E22" s="31"/>
      <c r="F22" s="31"/>
      <c r="G22" s="31"/>
      <c r="H22" s="31"/>
      <c r="I22" s="31"/>
      <c r="J22" s="28">
        <f t="shared" si="2"/>
        <v>0</v>
      </c>
      <c r="L22" s="60"/>
    </row>
    <row r="23" spans="2:12" x14ac:dyDescent="0.25">
      <c r="B23" s="6">
        <v>231</v>
      </c>
      <c r="C23" s="7" t="s">
        <v>21</v>
      </c>
      <c r="D23" s="39"/>
      <c r="E23" s="31"/>
      <c r="F23" s="31"/>
      <c r="G23" s="31"/>
      <c r="H23" s="31"/>
      <c r="I23" s="31"/>
      <c r="J23" s="28">
        <f t="shared" si="2"/>
        <v>0</v>
      </c>
      <c r="L23" s="60"/>
    </row>
    <row r="24" spans="2:12" x14ac:dyDescent="0.25">
      <c r="B24" s="6">
        <v>232</v>
      </c>
      <c r="C24" s="7" t="s">
        <v>22</v>
      </c>
      <c r="D24" s="39"/>
      <c r="E24" s="31"/>
      <c r="F24" s="31"/>
      <c r="G24" s="31"/>
      <c r="H24" s="31"/>
      <c r="I24" s="31"/>
      <c r="J24" s="28">
        <f t="shared" si="2"/>
        <v>0</v>
      </c>
      <c r="L24" s="60"/>
    </row>
    <row r="25" spans="2:12" ht="22.5" x14ac:dyDescent="0.25">
      <c r="B25" s="12" t="s">
        <v>23</v>
      </c>
      <c r="C25" s="13" t="s">
        <v>25</v>
      </c>
      <c r="D25" s="31">
        <f t="shared" ref="D25:I25" si="4">SUM(D22:D24)</f>
        <v>0</v>
      </c>
      <c r="E25" s="31">
        <f t="shared" si="4"/>
        <v>0</v>
      </c>
      <c r="F25" s="31">
        <f t="shared" si="4"/>
        <v>0</v>
      </c>
      <c r="G25" s="31">
        <f t="shared" si="4"/>
        <v>0</v>
      </c>
      <c r="H25" s="31">
        <f t="shared" si="4"/>
        <v>0</v>
      </c>
      <c r="I25" s="31">
        <f t="shared" si="4"/>
        <v>0</v>
      </c>
      <c r="J25" s="32">
        <f t="shared" si="2"/>
        <v>0</v>
      </c>
      <c r="L25" s="60"/>
    </row>
    <row r="26" spans="2:12" x14ac:dyDescent="0.25">
      <c r="B26" s="9" t="s">
        <v>26</v>
      </c>
      <c r="C26" s="15" t="s">
        <v>27</v>
      </c>
      <c r="D26" s="33">
        <f t="shared" ref="D26:J26" si="5">D21+D25</f>
        <v>20365</v>
      </c>
      <c r="E26" s="33">
        <f t="shared" si="5"/>
        <v>2164</v>
      </c>
      <c r="F26" s="33">
        <f t="shared" si="5"/>
        <v>2164</v>
      </c>
      <c r="G26" s="33">
        <f t="shared" si="5"/>
        <v>2164</v>
      </c>
      <c r="H26" s="33">
        <f t="shared" si="5"/>
        <v>2164</v>
      </c>
      <c r="I26" s="33">
        <f t="shared" si="5"/>
        <v>0</v>
      </c>
      <c r="J26" s="34">
        <f t="shared" si="5"/>
        <v>2164</v>
      </c>
      <c r="L26" s="60"/>
    </row>
    <row r="27" spans="2:12" x14ac:dyDescent="0.25">
      <c r="B27" s="155" t="s">
        <v>29</v>
      </c>
      <c r="C27" s="156"/>
      <c r="D27" s="35"/>
      <c r="E27" s="36"/>
      <c r="F27" s="36"/>
      <c r="G27" s="36"/>
      <c r="H27" s="36"/>
      <c r="I27" s="36"/>
      <c r="J27" s="28">
        <f t="shared" si="2"/>
        <v>0</v>
      </c>
      <c r="L27" s="60"/>
    </row>
    <row r="28" spans="2:12" ht="15.75" thickBot="1" x14ac:dyDescent="0.3">
      <c r="B28" s="157" t="s">
        <v>28</v>
      </c>
      <c r="C28" s="158"/>
      <c r="D28" s="37">
        <f t="shared" ref="D28:J28" si="6">D17+D26</f>
        <v>47043</v>
      </c>
      <c r="E28" s="37">
        <f t="shared" si="6"/>
        <v>32852</v>
      </c>
      <c r="F28" s="37">
        <f t="shared" si="6"/>
        <v>32852</v>
      </c>
      <c r="G28" s="37">
        <f t="shared" si="6"/>
        <v>32852</v>
      </c>
      <c r="H28" s="37">
        <f t="shared" si="6"/>
        <v>25808.43</v>
      </c>
      <c r="I28" s="37">
        <f t="shared" si="6"/>
        <v>28601</v>
      </c>
      <c r="J28" s="38">
        <f t="shared" si="6"/>
        <v>4251</v>
      </c>
      <c r="L28" s="60"/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L28"/>
  <sheetViews>
    <sheetView topLeftCell="A19" workbookViewId="0">
      <selection activeCell="C34" sqref="C34"/>
    </sheetView>
  </sheetViews>
  <sheetFormatPr defaultRowHeight="15" x14ac:dyDescent="0.25"/>
  <cols>
    <col min="1" max="1" width="4" style="1" customWidth="1"/>
    <col min="2" max="2" width="14.85546875" style="1" customWidth="1"/>
    <col min="3" max="3" width="25.85546875" style="1" customWidth="1"/>
    <col min="4" max="6" width="8" style="1" customWidth="1"/>
    <col min="7" max="7" width="9.7109375" style="1" customWidth="1"/>
    <col min="8" max="8" width="7.140625" style="1" hidden="1" customWidth="1"/>
    <col min="9" max="10" width="8" style="1" customWidth="1"/>
    <col min="11" max="16384" width="9.140625" style="1"/>
  </cols>
  <sheetData>
    <row r="2" spans="2:12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2" ht="15.75" thickBot="1" x14ac:dyDescent="0.3">
      <c r="J3" s="191" t="s">
        <v>80</v>
      </c>
    </row>
    <row r="4" spans="2:12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2" ht="23.25" x14ac:dyDescent="0.25">
      <c r="B5" s="196" t="s">
        <v>0</v>
      </c>
      <c r="C5" s="24" t="s">
        <v>64</v>
      </c>
      <c r="D5" s="4"/>
      <c r="E5" s="4"/>
      <c r="F5" s="4"/>
      <c r="G5" s="4"/>
      <c r="H5" s="4"/>
      <c r="I5" s="64"/>
      <c r="J5" s="65"/>
      <c r="K5" s="183"/>
    </row>
    <row r="6" spans="2:12" x14ac:dyDescent="0.25">
      <c r="B6" s="196" t="s">
        <v>1</v>
      </c>
      <c r="C6" s="5" t="s">
        <v>63</v>
      </c>
      <c r="D6" s="79"/>
      <c r="E6" s="79"/>
      <c r="F6" s="79"/>
      <c r="G6" s="79"/>
      <c r="H6" s="4"/>
      <c r="I6" s="64"/>
      <c r="J6" s="65"/>
      <c r="K6" s="183"/>
    </row>
    <row r="7" spans="2:12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2" s="187" customFormat="1" ht="22.5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2" s="187" customFormat="1" ht="45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</row>
    <row r="10" spans="2:12" x14ac:dyDescent="0.25">
      <c r="B10" s="6">
        <v>600</v>
      </c>
      <c r="C10" s="7" t="s">
        <v>11</v>
      </c>
      <c r="D10" s="27">
        <v>18101</v>
      </c>
      <c r="E10" s="8">
        <v>19852</v>
      </c>
      <c r="F10" s="8">
        <v>19852</v>
      </c>
      <c r="G10" s="8">
        <v>19822</v>
      </c>
      <c r="H10" s="27">
        <v>15102</v>
      </c>
      <c r="I10" s="27">
        <v>15129</v>
      </c>
      <c r="J10" s="28">
        <f>G10-I10</f>
        <v>4693</v>
      </c>
      <c r="L10" s="112"/>
    </row>
    <row r="11" spans="2:12" x14ac:dyDescent="0.25">
      <c r="B11" s="6">
        <v>601</v>
      </c>
      <c r="C11" s="7" t="s">
        <v>12</v>
      </c>
      <c r="D11" s="27">
        <v>3028</v>
      </c>
      <c r="E11" s="8">
        <v>3283</v>
      </c>
      <c r="F11" s="8">
        <v>3283</v>
      </c>
      <c r="G11" s="8">
        <v>3283</v>
      </c>
      <c r="H11" s="27">
        <v>2499.54</v>
      </c>
      <c r="I11" s="27">
        <v>2608</v>
      </c>
      <c r="J11" s="28">
        <f t="shared" ref="J11:J16" si="0">G11-I11</f>
        <v>675</v>
      </c>
      <c r="L11" s="112"/>
    </row>
    <row r="12" spans="2:12" x14ac:dyDescent="0.25">
      <c r="B12" s="6">
        <v>602</v>
      </c>
      <c r="C12" s="7" t="s">
        <v>13</v>
      </c>
      <c r="D12" s="27">
        <v>6776</v>
      </c>
      <c r="E12" s="8">
        <v>16113</v>
      </c>
      <c r="F12" s="8">
        <v>16113</v>
      </c>
      <c r="G12" s="8">
        <v>16113</v>
      </c>
      <c r="H12" s="27">
        <v>11330</v>
      </c>
      <c r="I12" s="27">
        <v>6640.4</v>
      </c>
      <c r="J12" s="28">
        <f t="shared" si="0"/>
        <v>9472.6</v>
      </c>
      <c r="L12" s="112"/>
    </row>
    <row r="13" spans="2:12" x14ac:dyDescent="0.25">
      <c r="B13" s="6">
        <v>603</v>
      </c>
      <c r="C13" s="7" t="s">
        <v>14</v>
      </c>
      <c r="D13" s="27"/>
      <c r="E13" s="8"/>
      <c r="F13" s="8"/>
      <c r="G13" s="8"/>
      <c r="H13" s="27"/>
      <c r="I13" s="27"/>
      <c r="J13" s="28">
        <f t="shared" si="0"/>
        <v>0</v>
      </c>
      <c r="L13" s="112"/>
    </row>
    <row r="14" spans="2:12" x14ac:dyDescent="0.25">
      <c r="B14" s="6">
        <v>604</v>
      </c>
      <c r="C14" s="7" t="s">
        <v>15</v>
      </c>
      <c r="D14" s="27"/>
      <c r="E14" s="8"/>
      <c r="F14" s="8"/>
      <c r="G14" s="8"/>
      <c r="H14" s="27"/>
      <c r="I14" s="27"/>
      <c r="J14" s="28">
        <f t="shared" si="0"/>
        <v>0</v>
      </c>
      <c r="L14" s="112"/>
    </row>
    <row r="15" spans="2:12" x14ac:dyDescent="0.25">
      <c r="B15" s="6">
        <v>605</v>
      </c>
      <c r="C15" s="7" t="s">
        <v>16</v>
      </c>
      <c r="D15" s="27"/>
      <c r="E15" s="8"/>
      <c r="F15" s="8"/>
      <c r="G15" s="8"/>
      <c r="H15" s="27"/>
      <c r="I15" s="27"/>
      <c r="J15" s="28">
        <f t="shared" si="0"/>
        <v>0</v>
      </c>
      <c r="L15" s="112"/>
    </row>
    <row r="16" spans="2:12" x14ac:dyDescent="0.25">
      <c r="B16" s="6">
        <v>606</v>
      </c>
      <c r="C16" s="7" t="s">
        <v>17</v>
      </c>
      <c r="D16" s="27"/>
      <c r="E16" s="8">
        <v>146</v>
      </c>
      <c r="F16" s="8">
        <v>146</v>
      </c>
      <c r="G16" s="8">
        <v>176</v>
      </c>
      <c r="H16" s="27">
        <v>176</v>
      </c>
      <c r="I16" s="27">
        <v>163.5</v>
      </c>
      <c r="J16" s="28">
        <f t="shared" si="0"/>
        <v>12.5</v>
      </c>
      <c r="L16" s="112"/>
    </row>
    <row r="17" spans="2:12" x14ac:dyDescent="0.25">
      <c r="B17" s="9" t="s">
        <v>18</v>
      </c>
      <c r="C17" s="10" t="s">
        <v>19</v>
      </c>
      <c r="D17" s="29">
        <f t="shared" ref="D17:J17" si="1">SUM(D10:D16)</f>
        <v>27905</v>
      </c>
      <c r="E17" s="11">
        <f t="shared" si="1"/>
        <v>39394</v>
      </c>
      <c r="F17" s="11">
        <f t="shared" si="1"/>
        <v>39394</v>
      </c>
      <c r="G17" s="11">
        <f t="shared" si="1"/>
        <v>39394</v>
      </c>
      <c r="H17" s="29">
        <f t="shared" si="1"/>
        <v>29107.54</v>
      </c>
      <c r="I17" s="29">
        <f t="shared" si="1"/>
        <v>24540.9</v>
      </c>
      <c r="J17" s="30">
        <f t="shared" si="1"/>
        <v>14853.1</v>
      </c>
      <c r="L17" s="112"/>
    </row>
    <row r="18" spans="2:12" x14ac:dyDescent="0.25">
      <c r="B18" s="6">
        <v>230</v>
      </c>
      <c r="C18" s="7" t="s">
        <v>20</v>
      </c>
      <c r="D18" s="27"/>
      <c r="E18" s="8"/>
      <c r="F18" s="8"/>
      <c r="G18" s="8"/>
      <c r="H18" s="27"/>
      <c r="I18" s="27"/>
      <c r="J18" s="28">
        <f t="shared" ref="J18:J27" si="2">H18-I18</f>
        <v>0</v>
      </c>
      <c r="L18" s="112"/>
    </row>
    <row r="19" spans="2:12" x14ac:dyDescent="0.25">
      <c r="B19" s="6">
        <v>231</v>
      </c>
      <c r="C19" s="7" t="s">
        <v>21</v>
      </c>
      <c r="D19" s="27">
        <f>13249+488</f>
        <v>13737</v>
      </c>
      <c r="E19" s="8">
        <v>691</v>
      </c>
      <c r="F19" s="8">
        <v>691</v>
      </c>
      <c r="G19" s="8">
        <v>691</v>
      </c>
      <c r="H19" s="27">
        <v>691</v>
      </c>
      <c r="I19" s="27">
        <v>0</v>
      </c>
      <c r="J19" s="28">
        <f>G19-I19</f>
        <v>691</v>
      </c>
      <c r="L19" s="112"/>
    </row>
    <row r="20" spans="2:12" x14ac:dyDescent="0.25">
      <c r="B20" s="6">
        <v>232</v>
      </c>
      <c r="C20" s="7" t="s">
        <v>22</v>
      </c>
      <c r="D20" s="58"/>
      <c r="E20" s="8"/>
      <c r="F20" s="27"/>
      <c r="G20" s="27"/>
      <c r="H20" s="27"/>
      <c r="I20" s="27"/>
      <c r="J20" s="28">
        <f t="shared" si="2"/>
        <v>0</v>
      </c>
      <c r="L20" s="112"/>
    </row>
    <row r="21" spans="2:12" ht="22.5" x14ac:dyDescent="0.25">
      <c r="B21" s="12" t="s">
        <v>23</v>
      </c>
      <c r="C21" s="13" t="s">
        <v>24</v>
      </c>
      <c r="D21" s="31">
        <f t="shared" ref="D21:I21" si="3">SUM(D18:D20)</f>
        <v>13737</v>
      </c>
      <c r="E21" s="31">
        <f t="shared" si="3"/>
        <v>691</v>
      </c>
      <c r="F21" s="31">
        <f t="shared" si="3"/>
        <v>691</v>
      </c>
      <c r="G21" s="31">
        <f t="shared" si="3"/>
        <v>691</v>
      </c>
      <c r="H21" s="31">
        <f>SUM(H18:H20)</f>
        <v>691</v>
      </c>
      <c r="I21" s="31">
        <f t="shared" si="3"/>
        <v>0</v>
      </c>
      <c r="J21" s="32">
        <f t="shared" si="2"/>
        <v>691</v>
      </c>
      <c r="L21" s="112"/>
    </row>
    <row r="22" spans="2:12" x14ac:dyDescent="0.25">
      <c r="B22" s="6">
        <v>230</v>
      </c>
      <c r="C22" s="7" t="s">
        <v>20</v>
      </c>
      <c r="D22" s="58"/>
      <c r="E22" s="31"/>
      <c r="F22" s="31"/>
      <c r="G22" s="31"/>
      <c r="H22" s="31"/>
      <c r="I22" s="31"/>
      <c r="J22" s="28">
        <f t="shared" si="2"/>
        <v>0</v>
      </c>
      <c r="L22" s="112"/>
    </row>
    <row r="23" spans="2:12" x14ac:dyDescent="0.25">
      <c r="B23" s="6">
        <v>231</v>
      </c>
      <c r="C23" s="7" t="s">
        <v>21</v>
      </c>
      <c r="D23" s="58"/>
      <c r="E23" s="31"/>
      <c r="F23" s="31"/>
      <c r="G23" s="31"/>
      <c r="H23" s="31"/>
      <c r="I23" s="31"/>
      <c r="J23" s="28">
        <f t="shared" si="2"/>
        <v>0</v>
      </c>
      <c r="L23" s="112"/>
    </row>
    <row r="24" spans="2:12" x14ac:dyDescent="0.25">
      <c r="B24" s="6">
        <v>232</v>
      </c>
      <c r="C24" s="7" t="s">
        <v>22</v>
      </c>
      <c r="D24" s="58"/>
      <c r="E24" s="31"/>
      <c r="F24" s="31"/>
      <c r="G24" s="31"/>
      <c r="H24" s="31"/>
      <c r="I24" s="31"/>
      <c r="J24" s="28">
        <f t="shared" si="2"/>
        <v>0</v>
      </c>
      <c r="L24" s="112"/>
    </row>
    <row r="25" spans="2:12" ht="22.5" x14ac:dyDescent="0.25">
      <c r="B25" s="12" t="s">
        <v>23</v>
      </c>
      <c r="C25" s="13" t="s">
        <v>25</v>
      </c>
      <c r="D25" s="31">
        <f t="shared" ref="D25:I25" si="4">SUM(D22:D24)</f>
        <v>0</v>
      </c>
      <c r="E25" s="31">
        <f t="shared" si="4"/>
        <v>0</v>
      </c>
      <c r="F25" s="31">
        <f t="shared" si="4"/>
        <v>0</v>
      </c>
      <c r="G25" s="31">
        <f t="shared" si="4"/>
        <v>0</v>
      </c>
      <c r="H25" s="31">
        <f>SUM(H22:H24)</f>
        <v>0</v>
      </c>
      <c r="I25" s="31">
        <f t="shared" si="4"/>
        <v>0</v>
      </c>
      <c r="J25" s="32">
        <f t="shared" si="2"/>
        <v>0</v>
      </c>
      <c r="L25" s="112"/>
    </row>
    <row r="26" spans="2:12" x14ac:dyDescent="0.25">
      <c r="B26" s="9" t="s">
        <v>26</v>
      </c>
      <c r="C26" s="15" t="s">
        <v>27</v>
      </c>
      <c r="D26" s="33">
        <f t="shared" ref="D26:I26" si="5">D21+D25</f>
        <v>13737</v>
      </c>
      <c r="E26" s="33">
        <f t="shared" si="5"/>
        <v>691</v>
      </c>
      <c r="F26" s="33">
        <f t="shared" si="5"/>
        <v>691</v>
      </c>
      <c r="G26" s="33">
        <f t="shared" si="5"/>
        <v>691</v>
      </c>
      <c r="H26" s="33">
        <f>H21+H25</f>
        <v>691</v>
      </c>
      <c r="I26" s="33">
        <f t="shared" si="5"/>
        <v>0</v>
      </c>
      <c r="J26" s="34">
        <f t="shared" si="2"/>
        <v>691</v>
      </c>
      <c r="L26" s="112"/>
    </row>
    <row r="27" spans="2:12" x14ac:dyDescent="0.25">
      <c r="B27" s="155" t="s">
        <v>29</v>
      </c>
      <c r="C27" s="156"/>
      <c r="D27" s="35"/>
      <c r="E27" s="36"/>
      <c r="F27" s="36"/>
      <c r="G27" s="36"/>
      <c r="H27" s="36"/>
      <c r="I27" s="36"/>
      <c r="J27" s="28">
        <f t="shared" si="2"/>
        <v>0</v>
      </c>
      <c r="L27" s="112"/>
    </row>
    <row r="28" spans="2:12" ht="15.75" thickBot="1" x14ac:dyDescent="0.3">
      <c r="B28" s="157" t="s">
        <v>28</v>
      </c>
      <c r="C28" s="158"/>
      <c r="D28" s="37">
        <f t="shared" ref="D28:J28" si="6">D26+D27+D17</f>
        <v>41642</v>
      </c>
      <c r="E28" s="37">
        <f t="shared" si="6"/>
        <v>40085</v>
      </c>
      <c r="F28" s="37">
        <f t="shared" si="6"/>
        <v>40085</v>
      </c>
      <c r="G28" s="37">
        <f t="shared" si="6"/>
        <v>40085</v>
      </c>
      <c r="H28" s="37">
        <f t="shared" si="6"/>
        <v>29798.54</v>
      </c>
      <c r="I28" s="37">
        <f t="shared" si="6"/>
        <v>24540.9</v>
      </c>
      <c r="J28" s="38">
        <f t="shared" si="6"/>
        <v>15544.1</v>
      </c>
      <c r="L28" s="112"/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P28"/>
  <sheetViews>
    <sheetView topLeftCell="A16" workbookViewId="0">
      <selection activeCell="A30" sqref="A30:XFD36"/>
    </sheetView>
  </sheetViews>
  <sheetFormatPr defaultRowHeight="15" x14ac:dyDescent="0.25"/>
  <cols>
    <col min="1" max="1" width="4" style="1" customWidth="1"/>
    <col min="2" max="2" width="15.140625" style="1" customWidth="1"/>
    <col min="3" max="3" width="25.42578125" style="1" customWidth="1"/>
    <col min="4" max="6" width="8" style="1" customWidth="1"/>
    <col min="7" max="7" width="7.85546875" style="1" customWidth="1"/>
    <col min="8" max="8" width="7.140625" style="1" hidden="1" customWidth="1"/>
    <col min="9" max="10" width="8" style="1" customWidth="1"/>
    <col min="11" max="13" width="9.140625" style="1"/>
    <col min="14" max="14" width="18.42578125" style="1" bestFit="1" customWidth="1"/>
    <col min="15" max="16384" width="9.140625" style="1"/>
  </cols>
  <sheetData>
    <row r="2" spans="2:16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6" ht="15.75" thickBot="1" x14ac:dyDescent="0.3">
      <c r="J3" s="191" t="s">
        <v>80</v>
      </c>
    </row>
    <row r="4" spans="2:16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6" ht="23.25" x14ac:dyDescent="0.25">
      <c r="B5" s="196" t="s">
        <v>0</v>
      </c>
      <c r="C5" s="24" t="s">
        <v>66</v>
      </c>
      <c r="D5" s="4"/>
      <c r="E5" s="4"/>
      <c r="F5" s="4"/>
      <c r="G5" s="4"/>
      <c r="H5" s="4"/>
      <c r="I5" s="64"/>
      <c r="J5" s="65"/>
      <c r="K5" s="183"/>
    </row>
    <row r="6" spans="2:16" x14ac:dyDescent="0.25">
      <c r="B6" s="196" t="s">
        <v>1</v>
      </c>
      <c r="C6" s="5" t="s">
        <v>65</v>
      </c>
      <c r="D6" s="79"/>
      <c r="E6" s="79"/>
      <c r="F6" s="79"/>
      <c r="G6" s="79"/>
      <c r="H6" s="4"/>
      <c r="I6" s="64"/>
      <c r="J6" s="65"/>
      <c r="K6" s="183"/>
    </row>
    <row r="7" spans="2:16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6" s="187" customFormat="1" ht="22.5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6" s="187" customFormat="1" ht="45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</row>
    <row r="10" spans="2:16" x14ac:dyDescent="0.25">
      <c r="B10" s="6">
        <v>600</v>
      </c>
      <c r="C10" s="7" t="s">
        <v>11</v>
      </c>
      <c r="D10" s="27">
        <f>130029</f>
        <v>130029</v>
      </c>
      <c r="E10" s="27">
        <f>15840+119553</f>
        <v>135393</v>
      </c>
      <c r="F10" s="27">
        <f>15840+119553</f>
        <v>135393</v>
      </c>
      <c r="G10" s="27">
        <v>135220.75</v>
      </c>
      <c r="H10" s="27">
        <v>101160.2</v>
      </c>
      <c r="I10" s="27">
        <v>130509</v>
      </c>
      <c r="J10" s="28">
        <f t="shared" ref="J10:J16" si="0">G10-I10</f>
        <v>4711.75</v>
      </c>
      <c r="L10" s="112"/>
      <c r="N10" s="113"/>
      <c r="P10" s="114"/>
    </row>
    <row r="11" spans="2:16" x14ac:dyDescent="0.25">
      <c r="B11" s="6">
        <v>601</v>
      </c>
      <c r="C11" s="7" t="s">
        <v>12</v>
      </c>
      <c r="D11" s="27">
        <v>21595</v>
      </c>
      <c r="E11" s="27">
        <f>2619+19768</f>
        <v>22387</v>
      </c>
      <c r="F11" s="27">
        <f>2619+19768</f>
        <v>22387</v>
      </c>
      <c r="G11" s="27">
        <f>2619+19768</f>
        <v>22387</v>
      </c>
      <c r="H11" s="27">
        <v>17491.974999999999</v>
      </c>
      <c r="I11" s="27">
        <v>21854</v>
      </c>
      <c r="J11" s="28">
        <f t="shared" si="0"/>
        <v>533</v>
      </c>
      <c r="L11" s="112"/>
      <c r="N11" s="113"/>
      <c r="P11" s="114"/>
    </row>
    <row r="12" spans="2:16" x14ac:dyDescent="0.25">
      <c r="B12" s="6">
        <v>602</v>
      </c>
      <c r="C12" s="7" t="s">
        <v>13</v>
      </c>
      <c r="D12" s="27">
        <v>12572</v>
      </c>
      <c r="E12" s="27">
        <v>34002</v>
      </c>
      <c r="F12" s="27">
        <v>34002</v>
      </c>
      <c r="G12" s="27">
        <v>34035.550000000003</v>
      </c>
      <c r="H12" s="27">
        <v>26600</v>
      </c>
      <c r="I12" s="27">
        <v>15822.4</v>
      </c>
      <c r="J12" s="28">
        <f t="shared" si="0"/>
        <v>18213.150000000001</v>
      </c>
      <c r="L12" s="60"/>
      <c r="N12" s="113"/>
      <c r="P12" s="114"/>
    </row>
    <row r="13" spans="2:16" x14ac:dyDescent="0.25">
      <c r="B13" s="6">
        <v>603</v>
      </c>
      <c r="C13" s="7" t="s">
        <v>14</v>
      </c>
      <c r="D13" s="27"/>
      <c r="E13" s="27"/>
      <c r="F13" s="27"/>
      <c r="G13" s="27"/>
      <c r="H13" s="27"/>
      <c r="I13" s="27"/>
      <c r="J13" s="28">
        <f t="shared" si="0"/>
        <v>0</v>
      </c>
      <c r="L13" s="60"/>
      <c r="N13" s="113"/>
      <c r="P13" s="114"/>
    </row>
    <row r="14" spans="2:16" x14ac:dyDescent="0.25">
      <c r="B14" s="6">
        <v>604</v>
      </c>
      <c r="C14" s="7" t="s">
        <v>15</v>
      </c>
      <c r="D14" s="27"/>
      <c r="E14" s="27"/>
      <c r="F14" s="27"/>
      <c r="G14" s="27"/>
      <c r="H14" s="27"/>
      <c r="I14" s="27"/>
      <c r="J14" s="28">
        <f t="shared" si="0"/>
        <v>0</v>
      </c>
      <c r="L14" s="60"/>
    </row>
    <row r="15" spans="2:16" x14ac:dyDescent="0.25">
      <c r="B15" s="6">
        <v>605</v>
      </c>
      <c r="C15" s="7" t="s">
        <v>16</v>
      </c>
      <c r="D15" s="27"/>
      <c r="E15" s="27"/>
      <c r="F15" s="27"/>
      <c r="G15" s="27"/>
      <c r="H15" s="27"/>
      <c r="I15" s="27"/>
      <c r="J15" s="28">
        <f t="shared" si="0"/>
        <v>0</v>
      </c>
      <c r="L15" s="60"/>
    </row>
    <row r="16" spans="2:16" x14ac:dyDescent="0.25">
      <c r="B16" s="6">
        <v>606</v>
      </c>
      <c r="C16" s="7" t="s">
        <v>17</v>
      </c>
      <c r="D16" s="27">
        <v>268</v>
      </c>
      <c r="E16" s="27">
        <v>451</v>
      </c>
      <c r="F16" s="27">
        <v>451</v>
      </c>
      <c r="G16" s="27">
        <v>623.25</v>
      </c>
      <c r="H16" s="27">
        <v>623.25</v>
      </c>
      <c r="I16" s="27">
        <v>603</v>
      </c>
      <c r="J16" s="28">
        <f t="shared" si="0"/>
        <v>20.25</v>
      </c>
      <c r="L16" s="60"/>
    </row>
    <row r="17" spans="2:12" x14ac:dyDescent="0.25">
      <c r="B17" s="9" t="s">
        <v>18</v>
      </c>
      <c r="C17" s="10" t="s">
        <v>19</v>
      </c>
      <c r="D17" s="29">
        <f t="shared" ref="D17:J17" si="1">SUM(D10:D16)</f>
        <v>164464</v>
      </c>
      <c r="E17" s="29">
        <f t="shared" si="1"/>
        <v>192233</v>
      </c>
      <c r="F17" s="29">
        <f t="shared" si="1"/>
        <v>192233</v>
      </c>
      <c r="G17" s="29">
        <f t="shared" si="1"/>
        <v>192266.55</v>
      </c>
      <c r="H17" s="29">
        <f t="shared" si="1"/>
        <v>145875.42499999999</v>
      </c>
      <c r="I17" s="29">
        <f t="shared" si="1"/>
        <v>168788.4</v>
      </c>
      <c r="J17" s="30">
        <f t="shared" si="1"/>
        <v>23478.15</v>
      </c>
      <c r="L17" s="60"/>
    </row>
    <row r="18" spans="2:12" x14ac:dyDescent="0.25">
      <c r="B18" s="6">
        <v>230</v>
      </c>
      <c r="C18" s="7" t="s">
        <v>20</v>
      </c>
      <c r="D18" s="27"/>
      <c r="E18" s="27"/>
      <c r="F18" s="27"/>
      <c r="G18" s="27"/>
      <c r="H18" s="27"/>
      <c r="I18" s="27"/>
      <c r="J18" s="28">
        <f t="shared" ref="J18:J27" si="2">H18-I18</f>
        <v>0</v>
      </c>
      <c r="L18" s="60"/>
    </row>
    <row r="19" spans="2:12" x14ac:dyDescent="0.25">
      <c r="B19" s="6">
        <v>231</v>
      </c>
      <c r="C19" s="7" t="s">
        <v>21</v>
      </c>
      <c r="D19" s="27">
        <f>17184+971</f>
        <v>18155</v>
      </c>
      <c r="E19" s="56">
        <v>30236</v>
      </c>
      <c r="F19" s="56">
        <v>30236</v>
      </c>
      <c r="G19" s="56">
        <f>28452.74+3000</f>
        <v>31452.74</v>
      </c>
      <c r="H19" s="56">
        <f>24236+3000</f>
        <v>27236</v>
      </c>
      <c r="I19" s="27">
        <f>27000+2890.4</f>
        <v>29890.400000000001</v>
      </c>
      <c r="J19" s="28">
        <f>G19-I19</f>
        <v>1562.3400000000001</v>
      </c>
      <c r="L19" s="60"/>
    </row>
    <row r="20" spans="2:12" x14ac:dyDescent="0.25">
      <c r="B20" s="6">
        <v>232</v>
      </c>
      <c r="C20" s="7" t="s">
        <v>22</v>
      </c>
      <c r="D20" s="39"/>
      <c r="E20" s="27"/>
      <c r="F20" s="27"/>
      <c r="G20" s="27"/>
      <c r="H20" s="27"/>
      <c r="I20" s="27"/>
      <c r="J20" s="28">
        <f t="shared" si="2"/>
        <v>0</v>
      </c>
      <c r="L20" s="60"/>
    </row>
    <row r="21" spans="2:12" ht="22.5" x14ac:dyDescent="0.25">
      <c r="B21" s="12" t="s">
        <v>23</v>
      </c>
      <c r="C21" s="13" t="s">
        <v>24</v>
      </c>
      <c r="D21" s="31">
        <f t="shared" ref="D21:J21" si="3">SUM(D18:D20)</f>
        <v>18155</v>
      </c>
      <c r="E21" s="31">
        <f t="shared" si="3"/>
        <v>30236</v>
      </c>
      <c r="F21" s="31">
        <f t="shared" si="3"/>
        <v>30236</v>
      </c>
      <c r="G21" s="31">
        <f t="shared" si="3"/>
        <v>31452.74</v>
      </c>
      <c r="H21" s="31">
        <f>SUM(H18:H20)</f>
        <v>27236</v>
      </c>
      <c r="I21" s="31">
        <f t="shared" si="3"/>
        <v>29890.400000000001</v>
      </c>
      <c r="J21" s="32">
        <f t="shared" si="3"/>
        <v>1562.3400000000001</v>
      </c>
      <c r="L21" s="60"/>
    </row>
    <row r="22" spans="2:12" x14ac:dyDescent="0.25">
      <c r="B22" s="6">
        <v>230</v>
      </c>
      <c r="C22" s="7" t="s">
        <v>20</v>
      </c>
      <c r="D22" s="39"/>
      <c r="E22" s="31"/>
      <c r="F22" s="31"/>
      <c r="G22" s="31"/>
      <c r="H22" s="31"/>
      <c r="I22" s="31"/>
      <c r="J22" s="28">
        <f t="shared" si="2"/>
        <v>0</v>
      </c>
      <c r="L22" s="60"/>
    </row>
    <row r="23" spans="2:12" x14ac:dyDescent="0.25">
      <c r="B23" s="6">
        <v>231</v>
      </c>
      <c r="C23" s="7" t="s">
        <v>21</v>
      </c>
      <c r="D23" s="39"/>
      <c r="E23" s="31"/>
      <c r="F23" s="31"/>
      <c r="G23" s="31"/>
      <c r="H23" s="31"/>
      <c r="I23" s="31"/>
      <c r="J23" s="28">
        <f t="shared" si="2"/>
        <v>0</v>
      </c>
      <c r="L23" s="60"/>
    </row>
    <row r="24" spans="2:12" x14ac:dyDescent="0.25">
      <c r="B24" s="6">
        <v>232</v>
      </c>
      <c r="C24" s="7" t="s">
        <v>22</v>
      </c>
      <c r="D24" s="39"/>
      <c r="E24" s="31"/>
      <c r="F24" s="31"/>
      <c r="G24" s="31"/>
      <c r="H24" s="31"/>
      <c r="I24" s="31"/>
      <c r="J24" s="28">
        <f t="shared" si="2"/>
        <v>0</v>
      </c>
      <c r="L24" s="60"/>
    </row>
    <row r="25" spans="2:12" ht="22.5" x14ac:dyDescent="0.25">
      <c r="B25" s="12" t="s">
        <v>23</v>
      </c>
      <c r="C25" s="13" t="s">
        <v>25</v>
      </c>
      <c r="D25" s="31">
        <f t="shared" ref="D25:I25" si="4">SUM(D22:D24)</f>
        <v>0</v>
      </c>
      <c r="E25" s="31">
        <f t="shared" si="4"/>
        <v>0</v>
      </c>
      <c r="F25" s="31">
        <f t="shared" si="4"/>
        <v>0</v>
      </c>
      <c r="G25" s="31">
        <f t="shared" si="4"/>
        <v>0</v>
      </c>
      <c r="H25" s="31">
        <f>SUM(H22:H24)</f>
        <v>0</v>
      </c>
      <c r="I25" s="31">
        <f t="shared" si="4"/>
        <v>0</v>
      </c>
      <c r="J25" s="32">
        <f t="shared" si="2"/>
        <v>0</v>
      </c>
      <c r="L25" s="60"/>
    </row>
    <row r="26" spans="2:12" x14ac:dyDescent="0.25">
      <c r="B26" s="9" t="s">
        <v>26</v>
      </c>
      <c r="C26" s="15" t="s">
        <v>27</v>
      </c>
      <c r="D26" s="33">
        <f t="shared" ref="D26:J26" si="5">D21+D25</f>
        <v>18155</v>
      </c>
      <c r="E26" s="33">
        <f t="shared" si="5"/>
        <v>30236</v>
      </c>
      <c r="F26" s="33">
        <f t="shared" si="5"/>
        <v>30236</v>
      </c>
      <c r="G26" s="33">
        <f t="shared" si="5"/>
        <v>31452.74</v>
      </c>
      <c r="H26" s="33">
        <f t="shared" si="5"/>
        <v>27236</v>
      </c>
      <c r="I26" s="33">
        <f t="shared" si="5"/>
        <v>29890.400000000001</v>
      </c>
      <c r="J26" s="34">
        <f t="shared" si="5"/>
        <v>1562.3400000000001</v>
      </c>
      <c r="L26" s="60"/>
    </row>
    <row r="27" spans="2:12" x14ac:dyDescent="0.25">
      <c r="B27" s="155" t="s">
        <v>29</v>
      </c>
      <c r="C27" s="156"/>
      <c r="D27" s="35"/>
      <c r="E27" s="36"/>
      <c r="F27" s="36"/>
      <c r="G27" s="36"/>
      <c r="H27" s="36"/>
      <c r="I27" s="36"/>
      <c r="J27" s="28">
        <f t="shared" si="2"/>
        <v>0</v>
      </c>
      <c r="L27" s="60"/>
    </row>
    <row r="28" spans="2:12" ht="15.75" thickBot="1" x14ac:dyDescent="0.3">
      <c r="B28" s="157" t="s">
        <v>28</v>
      </c>
      <c r="C28" s="158"/>
      <c r="D28" s="37">
        <f t="shared" ref="D28:J28" si="6">D27+D26+D17</f>
        <v>182619</v>
      </c>
      <c r="E28" s="37">
        <f t="shared" si="6"/>
        <v>222469</v>
      </c>
      <c r="F28" s="37">
        <f t="shared" si="6"/>
        <v>222469</v>
      </c>
      <c r="G28" s="37">
        <f t="shared" si="6"/>
        <v>223719.28999999998</v>
      </c>
      <c r="H28" s="37">
        <f t="shared" si="6"/>
        <v>173111.42499999999</v>
      </c>
      <c r="I28" s="37">
        <f t="shared" si="6"/>
        <v>198678.8</v>
      </c>
      <c r="J28" s="38">
        <f t="shared" si="6"/>
        <v>25040.49</v>
      </c>
      <c r="L28" s="60"/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2:N28"/>
  <sheetViews>
    <sheetView topLeftCell="A10" workbookViewId="0">
      <selection activeCell="A30" sqref="A30:XFD31"/>
    </sheetView>
  </sheetViews>
  <sheetFormatPr defaultRowHeight="15" x14ac:dyDescent="0.25"/>
  <cols>
    <col min="1" max="1" width="4" style="1" customWidth="1"/>
    <col min="2" max="2" width="15.140625" style="1" customWidth="1"/>
    <col min="3" max="3" width="25.42578125" style="1" customWidth="1"/>
    <col min="4" max="6" width="8" style="1" customWidth="1"/>
    <col min="7" max="7" width="7.7109375" style="1" customWidth="1"/>
    <col min="8" max="8" width="7.140625" style="1" hidden="1" customWidth="1"/>
    <col min="9" max="10" width="8" style="1" customWidth="1"/>
    <col min="11" max="16384" width="9.140625" style="1"/>
  </cols>
  <sheetData>
    <row r="2" spans="2:12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2" ht="15.75" thickBot="1" x14ac:dyDescent="0.3">
      <c r="J3" s="191" t="s">
        <v>80</v>
      </c>
    </row>
    <row r="4" spans="2:12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2" x14ac:dyDescent="0.25">
      <c r="B5" s="196" t="s">
        <v>0</v>
      </c>
      <c r="C5" s="24" t="s">
        <v>95</v>
      </c>
      <c r="D5" s="4"/>
      <c r="E5" s="4"/>
      <c r="F5" s="4"/>
      <c r="G5" s="4"/>
      <c r="H5" s="4"/>
      <c r="I5" s="64"/>
      <c r="J5" s="65"/>
      <c r="K5" s="183"/>
    </row>
    <row r="6" spans="2:12" x14ac:dyDescent="0.25">
      <c r="B6" s="196" t="s">
        <v>1</v>
      </c>
      <c r="C6" s="5" t="s">
        <v>94</v>
      </c>
      <c r="D6" s="79"/>
      <c r="E6" s="79"/>
      <c r="F6" s="79"/>
      <c r="G6" s="79"/>
      <c r="H6" s="4"/>
      <c r="I6" s="64"/>
      <c r="J6" s="65"/>
      <c r="K6" s="183"/>
    </row>
    <row r="7" spans="2:12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2" s="187" customFormat="1" ht="22.5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2" s="187" customFormat="1" ht="28.5" customHeight="1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</row>
    <row r="10" spans="2:12" x14ac:dyDescent="0.25">
      <c r="B10" s="6">
        <v>600</v>
      </c>
      <c r="C10" s="7" t="s">
        <v>11</v>
      </c>
      <c r="D10" s="27">
        <v>9710</v>
      </c>
      <c r="E10" s="8">
        <v>9883</v>
      </c>
      <c r="F10" s="8">
        <v>9883</v>
      </c>
      <c r="G10" s="8">
        <v>9883</v>
      </c>
      <c r="H10" s="27">
        <v>7393.59</v>
      </c>
      <c r="I10" s="27">
        <v>9445.4</v>
      </c>
      <c r="J10" s="28">
        <f>G10-I10</f>
        <v>437.60000000000036</v>
      </c>
      <c r="L10" s="60"/>
    </row>
    <row r="11" spans="2:12" x14ac:dyDescent="0.25">
      <c r="B11" s="6">
        <v>601</v>
      </c>
      <c r="C11" s="7" t="s">
        <v>12</v>
      </c>
      <c r="D11" s="27">
        <v>1569</v>
      </c>
      <c r="E11" s="8">
        <v>1634</v>
      </c>
      <c r="F11" s="8">
        <v>1634</v>
      </c>
      <c r="G11" s="8">
        <v>1634</v>
      </c>
      <c r="H11" s="27">
        <v>1276.72</v>
      </c>
      <c r="I11" s="27">
        <v>1548.4</v>
      </c>
      <c r="J11" s="28">
        <f>G11-I11</f>
        <v>85.599999999999909</v>
      </c>
      <c r="L11" s="60"/>
    </row>
    <row r="12" spans="2:12" x14ac:dyDescent="0.25">
      <c r="B12" s="6">
        <v>602</v>
      </c>
      <c r="C12" s="7" t="s">
        <v>13</v>
      </c>
      <c r="D12" s="27">
        <v>1867</v>
      </c>
      <c r="E12" s="8">
        <v>2062</v>
      </c>
      <c r="F12" s="8">
        <v>2062</v>
      </c>
      <c r="G12" s="8">
        <f>2062+238</f>
        <v>2300</v>
      </c>
      <c r="H12" s="27">
        <v>1800</v>
      </c>
      <c r="I12" s="27">
        <v>2055</v>
      </c>
      <c r="J12" s="28">
        <f>G12-I12</f>
        <v>245</v>
      </c>
      <c r="L12" s="60"/>
    </row>
    <row r="13" spans="2:12" x14ac:dyDescent="0.25">
      <c r="B13" s="6">
        <v>603</v>
      </c>
      <c r="C13" s="7" t="s">
        <v>14</v>
      </c>
      <c r="D13" s="27"/>
      <c r="E13" s="27"/>
      <c r="F13" s="27"/>
      <c r="G13" s="27"/>
      <c r="H13" s="27"/>
      <c r="I13" s="27"/>
      <c r="J13" s="28">
        <f>G13-I13</f>
        <v>0</v>
      </c>
      <c r="L13" s="60"/>
    </row>
    <row r="14" spans="2:12" x14ac:dyDescent="0.25">
      <c r="B14" s="6">
        <v>604</v>
      </c>
      <c r="C14" s="7" t="s">
        <v>15</v>
      </c>
      <c r="D14" s="39"/>
      <c r="E14" s="27"/>
      <c r="F14" s="27"/>
      <c r="G14" s="27"/>
      <c r="H14" s="27"/>
      <c r="I14" s="27"/>
      <c r="J14" s="28">
        <f t="shared" ref="J14:J27" si="0">H14-I14</f>
        <v>0</v>
      </c>
      <c r="L14" s="60"/>
    </row>
    <row r="15" spans="2:12" x14ac:dyDescent="0.25">
      <c r="B15" s="6">
        <v>605</v>
      </c>
      <c r="C15" s="7" t="s">
        <v>16</v>
      </c>
      <c r="D15" s="39"/>
      <c r="E15" s="27"/>
      <c r="F15" s="27"/>
      <c r="G15" s="27"/>
      <c r="H15" s="27"/>
      <c r="I15" s="27"/>
      <c r="J15" s="28">
        <f t="shared" si="0"/>
        <v>0</v>
      </c>
      <c r="L15" s="60"/>
    </row>
    <row r="16" spans="2:12" x14ac:dyDescent="0.25">
      <c r="B16" s="6">
        <v>606</v>
      </c>
      <c r="C16" s="7" t="s">
        <v>17</v>
      </c>
      <c r="D16" s="39"/>
      <c r="E16" s="27"/>
      <c r="F16" s="27"/>
      <c r="G16" s="27"/>
      <c r="H16" s="27"/>
      <c r="I16" s="27"/>
      <c r="J16" s="28">
        <f t="shared" si="0"/>
        <v>0</v>
      </c>
      <c r="L16" s="60"/>
    </row>
    <row r="17" spans="2:14" x14ac:dyDescent="0.25">
      <c r="B17" s="9" t="s">
        <v>18</v>
      </c>
      <c r="C17" s="10" t="s">
        <v>19</v>
      </c>
      <c r="D17" s="29">
        <f t="shared" ref="D17:J17" si="1">SUM(D10:D16)</f>
        <v>13146</v>
      </c>
      <c r="E17" s="29">
        <f t="shared" si="1"/>
        <v>13579</v>
      </c>
      <c r="F17" s="29">
        <f t="shared" si="1"/>
        <v>13579</v>
      </c>
      <c r="G17" s="29">
        <f t="shared" si="1"/>
        <v>13817</v>
      </c>
      <c r="H17" s="29">
        <f t="shared" si="1"/>
        <v>10470.31</v>
      </c>
      <c r="I17" s="29">
        <f t="shared" si="1"/>
        <v>13048.8</v>
      </c>
      <c r="J17" s="30">
        <f t="shared" si="1"/>
        <v>768.20000000000027</v>
      </c>
      <c r="L17" s="60"/>
    </row>
    <row r="18" spans="2:14" x14ac:dyDescent="0.25">
      <c r="B18" s="6">
        <v>230</v>
      </c>
      <c r="C18" s="7" t="s">
        <v>20</v>
      </c>
      <c r="D18" s="39"/>
      <c r="E18" s="27"/>
      <c r="F18" s="27"/>
      <c r="G18" s="27"/>
      <c r="H18" s="27"/>
      <c r="I18" s="27"/>
      <c r="J18" s="28">
        <f t="shared" si="0"/>
        <v>0</v>
      </c>
      <c r="L18" s="60"/>
    </row>
    <row r="19" spans="2:14" x14ac:dyDescent="0.25">
      <c r="B19" s="6">
        <v>231</v>
      </c>
      <c r="C19" s="7" t="s">
        <v>21</v>
      </c>
      <c r="D19" s="57"/>
      <c r="E19" s="27"/>
      <c r="F19" s="27"/>
      <c r="G19" s="27"/>
      <c r="H19" s="27"/>
      <c r="I19" s="27"/>
      <c r="J19" s="28">
        <f t="shared" si="0"/>
        <v>0</v>
      </c>
      <c r="L19" s="60"/>
    </row>
    <row r="20" spans="2:14" x14ac:dyDescent="0.25">
      <c r="B20" s="6">
        <v>232</v>
      </c>
      <c r="C20" s="7" t="s">
        <v>22</v>
      </c>
      <c r="D20" s="39"/>
      <c r="E20" s="27"/>
      <c r="F20" s="27"/>
      <c r="G20" s="27"/>
      <c r="H20" s="27"/>
      <c r="I20" s="27"/>
      <c r="J20" s="28">
        <f t="shared" si="0"/>
        <v>0</v>
      </c>
      <c r="L20" s="60"/>
    </row>
    <row r="21" spans="2:14" ht="22.5" x14ac:dyDescent="0.25">
      <c r="B21" s="12" t="s">
        <v>23</v>
      </c>
      <c r="C21" s="13" t="s">
        <v>24</v>
      </c>
      <c r="D21" s="31">
        <f t="shared" ref="D21:I21" si="2">SUM(D18:D20)</f>
        <v>0</v>
      </c>
      <c r="E21" s="31">
        <f t="shared" si="2"/>
        <v>0</v>
      </c>
      <c r="F21" s="31">
        <f t="shared" si="2"/>
        <v>0</v>
      </c>
      <c r="G21" s="31">
        <f t="shared" si="2"/>
        <v>0</v>
      </c>
      <c r="H21" s="31">
        <f>SUM(H18:H20)</f>
        <v>0</v>
      </c>
      <c r="I21" s="31">
        <f t="shared" si="2"/>
        <v>0</v>
      </c>
      <c r="J21" s="32">
        <f t="shared" si="0"/>
        <v>0</v>
      </c>
      <c r="L21" s="60"/>
    </row>
    <row r="22" spans="2:14" x14ac:dyDescent="0.25">
      <c r="B22" s="6">
        <v>230</v>
      </c>
      <c r="C22" s="7" t="s">
        <v>20</v>
      </c>
      <c r="D22" s="39"/>
      <c r="E22" s="31"/>
      <c r="F22" s="31"/>
      <c r="G22" s="31"/>
      <c r="H22" s="31"/>
      <c r="I22" s="31"/>
      <c r="J22" s="28">
        <f t="shared" si="0"/>
        <v>0</v>
      </c>
      <c r="L22" s="60"/>
    </row>
    <row r="23" spans="2:14" x14ac:dyDescent="0.25">
      <c r="B23" s="6">
        <v>231</v>
      </c>
      <c r="C23" s="7" t="s">
        <v>21</v>
      </c>
      <c r="D23" s="39"/>
      <c r="E23" s="31"/>
      <c r="F23" s="31"/>
      <c r="G23" s="31"/>
      <c r="H23" s="31"/>
      <c r="I23" s="31"/>
      <c r="J23" s="28">
        <f t="shared" si="0"/>
        <v>0</v>
      </c>
      <c r="L23" s="60"/>
      <c r="N23" s="28"/>
    </row>
    <row r="24" spans="2:14" x14ac:dyDescent="0.25">
      <c r="B24" s="6">
        <v>232</v>
      </c>
      <c r="C24" s="7" t="s">
        <v>22</v>
      </c>
      <c r="D24" s="39"/>
      <c r="E24" s="31"/>
      <c r="F24" s="31"/>
      <c r="G24" s="31"/>
      <c r="H24" s="31"/>
      <c r="I24" s="31"/>
      <c r="J24" s="28">
        <f t="shared" si="0"/>
        <v>0</v>
      </c>
      <c r="L24" s="60"/>
    </row>
    <row r="25" spans="2:14" ht="22.5" x14ac:dyDescent="0.25">
      <c r="B25" s="12" t="s">
        <v>23</v>
      </c>
      <c r="C25" s="13" t="s">
        <v>25</v>
      </c>
      <c r="D25" s="31">
        <f t="shared" ref="D25:I25" si="3">SUM(D22:D24)</f>
        <v>0</v>
      </c>
      <c r="E25" s="31">
        <f t="shared" si="3"/>
        <v>0</v>
      </c>
      <c r="F25" s="31">
        <f t="shared" si="3"/>
        <v>0</v>
      </c>
      <c r="G25" s="31">
        <f t="shared" si="3"/>
        <v>0</v>
      </c>
      <c r="H25" s="31">
        <f>SUM(H22:H24)</f>
        <v>0</v>
      </c>
      <c r="I25" s="31">
        <f t="shared" si="3"/>
        <v>0</v>
      </c>
      <c r="J25" s="32">
        <f t="shared" si="0"/>
        <v>0</v>
      </c>
      <c r="L25" s="60"/>
    </row>
    <row r="26" spans="2:14" x14ac:dyDescent="0.25">
      <c r="B26" s="9" t="s">
        <v>26</v>
      </c>
      <c r="C26" s="15" t="s">
        <v>27</v>
      </c>
      <c r="D26" s="33">
        <f t="shared" ref="D26:I26" si="4">D21+D25</f>
        <v>0</v>
      </c>
      <c r="E26" s="33">
        <f t="shared" si="4"/>
        <v>0</v>
      </c>
      <c r="F26" s="33">
        <f t="shared" si="4"/>
        <v>0</v>
      </c>
      <c r="G26" s="33">
        <f t="shared" si="4"/>
        <v>0</v>
      </c>
      <c r="H26" s="33">
        <f>H21+H25</f>
        <v>0</v>
      </c>
      <c r="I26" s="33">
        <f t="shared" si="4"/>
        <v>0</v>
      </c>
      <c r="J26" s="34">
        <f t="shared" si="0"/>
        <v>0</v>
      </c>
      <c r="L26" s="60"/>
    </row>
    <row r="27" spans="2:14" x14ac:dyDescent="0.25">
      <c r="B27" s="155" t="s">
        <v>29</v>
      </c>
      <c r="C27" s="156"/>
      <c r="D27" s="35"/>
      <c r="E27" s="36"/>
      <c r="F27" s="36"/>
      <c r="G27" s="36"/>
      <c r="H27" s="36"/>
      <c r="I27" s="36"/>
      <c r="J27" s="28">
        <f t="shared" si="0"/>
        <v>0</v>
      </c>
      <c r="L27" s="60"/>
    </row>
    <row r="28" spans="2:14" ht="15.75" thickBot="1" x14ac:dyDescent="0.3">
      <c r="B28" s="157" t="s">
        <v>28</v>
      </c>
      <c r="C28" s="158"/>
      <c r="D28" s="37">
        <f t="shared" ref="D28:J28" si="5">D27+D26+D17</f>
        <v>13146</v>
      </c>
      <c r="E28" s="37">
        <f t="shared" si="5"/>
        <v>13579</v>
      </c>
      <c r="F28" s="37">
        <f t="shared" si="5"/>
        <v>13579</v>
      </c>
      <c r="G28" s="37">
        <f t="shared" si="5"/>
        <v>13817</v>
      </c>
      <c r="H28" s="37">
        <f t="shared" si="5"/>
        <v>10470.31</v>
      </c>
      <c r="I28" s="37">
        <f t="shared" si="5"/>
        <v>13048.8</v>
      </c>
      <c r="J28" s="38">
        <f t="shared" si="5"/>
        <v>768.20000000000027</v>
      </c>
      <c r="L28" s="60"/>
    </row>
  </sheetData>
  <mergeCells count="6">
    <mergeCell ref="B28:C28"/>
    <mergeCell ref="B2:J2"/>
    <mergeCell ref="B7:B9"/>
    <mergeCell ref="C7:C9"/>
    <mergeCell ref="J8:J9"/>
    <mergeCell ref="B27:C2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L28"/>
  <sheetViews>
    <sheetView topLeftCell="A14" workbookViewId="0">
      <selection activeCell="A30" sqref="A30:XFD34"/>
    </sheetView>
  </sheetViews>
  <sheetFormatPr defaultRowHeight="15" x14ac:dyDescent="0.25"/>
  <cols>
    <col min="1" max="1" width="4" style="1" customWidth="1"/>
    <col min="2" max="2" width="15.140625" style="1" customWidth="1"/>
    <col min="3" max="3" width="25.42578125" style="1" customWidth="1"/>
    <col min="4" max="6" width="8" style="1" customWidth="1"/>
    <col min="7" max="7" width="7.7109375" style="1" customWidth="1"/>
    <col min="8" max="8" width="4.85546875" style="1" hidden="1" customWidth="1"/>
    <col min="9" max="10" width="8" style="1" customWidth="1"/>
    <col min="11" max="16384" width="9.140625" style="1"/>
  </cols>
  <sheetData>
    <row r="2" spans="2:12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2" ht="15.75" thickBot="1" x14ac:dyDescent="0.3">
      <c r="J3" s="191" t="s">
        <v>80</v>
      </c>
    </row>
    <row r="4" spans="2:12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2" x14ac:dyDescent="0.25">
      <c r="B5" s="196" t="s">
        <v>0</v>
      </c>
      <c r="C5" s="24" t="s">
        <v>97</v>
      </c>
      <c r="D5" s="4"/>
      <c r="E5" s="4"/>
      <c r="F5" s="4"/>
      <c r="G5" s="4"/>
      <c r="H5" s="4"/>
      <c r="I5" s="64"/>
      <c r="J5" s="65"/>
      <c r="K5" s="183"/>
    </row>
    <row r="6" spans="2:12" x14ac:dyDescent="0.25">
      <c r="B6" s="196" t="s">
        <v>1</v>
      </c>
      <c r="C6" s="5" t="s">
        <v>96</v>
      </c>
      <c r="D6" s="79"/>
      <c r="E6" s="79"/>
      <c r="F6" s="79"/>
      <c r="G6" s="79"/>
      <c r="H6" s="4"/>
      <c r="I6" s="64"/>
      <c r="J6" s="65"/>
      <c r="K6" s="183"/>
    </row>
    <row r="7" spans="2:12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2" s="187" customFormat="1" ht="33.75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2" s="187" customFormat="1" ht="45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</row>
    <row r="10" spans="2:12" x14ac:dyDescent="0.25">
      <c r="B10" s="6">
        <v>600</v>
      </c>
      <c r="C10" s="7" t="s">
        <v>11</v>
      </c>
      <c r="D10" s="27">
        <v>7374</v>
      </c>
      <c r="E10" s="8">
        <v>8146</v>
      </c>
      <c r="F10" s="8">
        <v>8146</v>
      </c>
      <c r="G10" s="8">
        <v>8146</v>
      </c>
      <c r="H10" s="27">
        <v>6094.12</v>
      </c>
      <c r="I10" s="27">
        <v>7453.4</v>
      </c>
      <c r="J10" s="28">
        <f>G10-I10</f>
        <v>692.60000000000036</v>
      </c>
      <c r="L10" s="112"/>
    </row>
    <row r="11" spans="2:12" x14ac:dyDescent="0.25">
      <c r="B11" s="6">
        <v>601</v>
      </c>
      <c r="C11" s="7" t="s">
        <v>12</v>
      </c>
      <c r="D11" s="27">
        <v>1222</v>
      </c>
      <c r="E11" s="8">
        <v>1347</v>
      </c>
      <c r="F11" s="8">
        <v>1347</v>
      </c>
      <c r="G11" s="8">
        <v>1347</v>
      </c>
      <c r="H11" s="27">
        <v>1052.47</v>
      </c>
      <c r="I11" s="27">
        <v>1237.4000000000001</v>
      </c>
      <c r="J11" s="28">
        <f>G11-I11</f>
        <v>109.59999999999991</v>
      </c>
      <c r="L11" s="112"/>
    </row>
    <row r="12" spans="2:12" x14ac:dyDescent="0.25">
      <c r="B12" s="6">
        <v>602</v>
      </c>
      <c r="C12" s="7" t="s">
        <v>13</v>
      </c>
      <c r="D12" s="27">
        <v>9607</v>
      </c>
      <c r="E12" s="8">
        <v>17786</v>
      </c>
      <c r="F12" s="8">
        <v>17786</v>
      </c>
      <c r="G12" s="8">
        <f>17786+18934</f>
        <v>36720</v>
      </c>
      <c r="H12" s="27">
        <v>30688.49</v>
      </c>
      <c r="I12" s="27">
        <v>3421</v>
      </c>
      <c r="J12" s="28">
        <f>G12-I12</f>
        <v>33299</v>
      </c>
      <c r="L12" s="112"/>
    </row>
    <row r="13" spans="2:12" x14ac:dyDescent="0.25">
      <c r="B13" s="6">
        <v>603</v>
      </c>
      <c r="C13" s="7" t="s">
        <v>14</v>
      </c>
      <c r="D13" s="27"/>
      <c r="E13" s="8"/>
      <c r="F13" s="8"/>
      <c r="G13" s="8"/>
      <c r="H13" s="27"/>
      <c r="I13" s="27"/>
      <c r="J13" s="28">
        <f t="shared" ref="J13:J25" si="0">H13-I13</f>
        <v>0</v>
      </c>
      <c r="L13" s="112"/>
    </row>
    <row r="14" spans="2:12" x14ac:dyDescent="0.25">
      <c r="B14" s="6">
        <v>604</v>
      </c>
      <c r="C14" s="7" t="s">
        <v>15</v>
      </c>
      <c r="D14" s="27"/>
      <c r="E14" s="8"/>
      <c r="F14" s="8"/>
      <c r="G14" s="8"/>
      <c r="H14" s="27"/>
      <c r="I14" s="27"/>
      <c r="J14" s="28">
        <f t="shared" si="0"/>
        <v>0</v>
      </c>
      <c r="L14" s="112"/>
    </row>
    <row r="15" spans="2:12" x14ac:dyDescent="0.25">
      <c r="B15" s="6">
        <v>605</v>
      </c>
      <c r="C15" s="7" t="s">
        <v>16</v>
      </c>
      <c r="D15" s="27"/>
      <c r="E15" s="8"/>
      <c r="F15" s="8"/>
      <c r="G15" s="8"/>
      <c r="H15" s="27"/>
      <c r="I15" s="27"/>
      <c r="J15" s="28">
        <f t="shared" si="0"/>
        <v>0</v>
      </c>
      <c r="L15" s="112"/>
    </row>
    <row r="16" spans="2:12" x14ac:dyDescent="0.25">
      <c r="B16" s="6">
        <v>606</v>
      </c>
      <c r="C16" s="7" t="s">
        <v>17</v>
      </c>
      <c r="D16" s="27">
        <v>61</v>
      </c>
      <c r="E16" s="8">
        <v>95</v>
      </c>
      <c r="F16" s="8">
        <v>95</v>
      </c>
      <c r="G16" s="8">
        <v>95</v>
      </c>
      <c r="H16" s="27">
        <v>95</v>
      </c>
      <c r="I16" s="27">
        <v>0</v>
      </c>
      <c r="J16" s="28">
        <f t="shared" si="0"/>
        <v>95</v>
      </c>
      <c r="L16" s="112"/>
    </row>
    <row r="17" spans="2:12" x14ac:dyDescent="0.25">
      <c r="B17" s="9" t="s">
        <v>18</v>
      </c>
      <c r="C17" s="10" t="s">
        <v>19</v>
      </c>
      <c r="D17" s="29">
        <f t="shared" ref="D17:J17" si="1">SUM(D10:D16)</f>
        <v>18264</v>
      </c>
      <c r="E17" s="29">
        <f t="shared" si="1"/>
        <v>27374</v>
      </c>
      <c r="F17" s="29">
        <f t="shared" si="1"/>
        <v>27374</v>
      </c>
      <c r="G17" s="29">
        <f t="shared" si="1"/>
        <v>46308</v>
      </c>
      <c r="H17" s="29">
        <f t="shared" si="1"/>
        <v>37930.080000000002</v>
      </c>
      <c r="I17" s="29">
        <f t="shared" si="1"/>
        <v>12111.8</v>
      </c>
      <c r="J17" s="30">
        <f t="shared" si="1"/>
        <v>34196.199999999997</v>
      </c>
      <c r="L17" s="112"/>
    </row>
    <row r="18" spans="2:12" x14ac:dyDescent="0.25">
      <c r="B18" s="6">
        <v>230</v>
      </c>
      <c r="C18" s="7" t="s">
        <v>20</v>
      </c>
      <c r="D18" s="27"/>
      <c r="E18" s="27"/>
      <c r="F18" s="27"/>
      <c r="G18" s="27"/>
      <c r="H18" s="27"/>
      <c r="I18" s="27"/>
      <c r="J18" s="28">
        <f t="shared" si="0"/>
        <v>0</v>
      </c>
      <c r="L18" s="112"/>
    </row>
    <row r="19" spans="2:12" x14ac:dyDescent="0.25">
      <c r="B19" s="6">
        <v>231</v>
      </c>
      <c r="C19" s="7" t="s">
        <v>21</v>
      </c>
      <c r="D19" s="27">
        <v>25875</v>
      </c>
      <c r="E19" s="27"/>
      <c r="F19" s="27"/>
      <c r="G19" s="27"/>
      <c r="H19" s="27"/>
      <c r="I19" s="27"/>
      <c r="J19" s="28">
        <f t="shared" si="0"/>
        <v>0</v>
      </c>
      <c r="L19" s="112"/>
    </row>
    <row r="20" spans="2:12" x14ac:dyDescent="0.25">
      <c r="B20" s="6">
        <v>232</v>
      </c>
      <c r="C20" s="7" t="s">
        <v>22</v>
      </c>
      <c r="D20" s="39"/>
      <c r="E20" s="27"/>
      <c r="F20" s="27"/>
      <c r="G20" s="27"/>
      <c r="H20" s="27"/>
      <c r="I20" s="27"/>
      <c r="J20" s="28">
        <f t="shared" si="0"/>
        <v>0</v>
      </c>
      <c r="L20" s="112"/>
    </row>
    <row r="21" spans="2:12" ht="22.5" x14ac:dyDescent="0.25">
      <c r="B21" s="12" t="s">
        <v>23</v>
      </c>
      <c r="C21" s="13" t="s">
        <v>24</v>
      </c>
      <c r="D21" s="31">
        <f t="shared" ref="D21:I21" si="2">SUM(D18:D20)</f>
        <v>25875</v>
      </c>
      <c r="E21" s="31">
        <f t="shared" si="2"/>
        <v>0</v>
      </c>
      <c r="F21" s="31">
        <f t="shared" si="2"/>
        <v>0</v>
      </c>
      <c r="G21" s="31">
        <f t="shared" si="2"/>
        <v>0</v>
      </c>
      <c r="H21" s="31">
        <f>SUM(H18:H20)</f>
        <v>0</v>
      </c>
      <c r="I21" s="31">
        <f t="shared" si="2"/>
        <v>0</v>
      </c>
      <c r="J21" s="32">
        <f t="shared" si="0"/>
        <v>0</v>
      </c>
      <c r="L21" s="112"/>
    </row>
    <row r="22" spans="2:12" x14ac:dyDescent="0.25">
      <c r="B22" s="6">
        <v>230</v>
      </c>
      <c r="C22" s="7" t="s">
        <v>20</v>
      </c>
      <c r="D22" s="39"/>
      <c r="E22" s="31"/>
      <c r="F22" s="31"/>
      <c r="G22" s="31"/>
      <c r="H22" s="31"/>
      <c r="I22" s="31"/>
      <c r="J22" s="28">
        <f t="shared" si="0"/>
        <v>0</v>
      </c>
      <c r="L22" s="112"/>
    </row>
    <row r="23" spans="2:12" x14ac:dyDescent="0.25">
      <c r="B23" s="6">
        <v>231</v>
      </c>
      <c r="C23" s="7" t="s">
        <v>21</v>
      </c>
      <c r="D23" s="39"/>
      <c r="E23" s="31"/>
      <c r="F23" s="31"/>
      <c r="G23" s="31"/>
      <c r="H23" s="31"/>
      <c r="I23" s="31"/>
      <c r="J23" s="28">
        <f t="shared" si="0"/>
        <v>0</v>
      </c>
      <c r="L23" s="112"/>
    </row>
    <row r="24" spans="2:12" x14ac:dyDescent="0.25">
      <c r="B24" s="6">
        <v>232</v>
      </c>
      <c r="C24" s="7" t="s">
        <v>22</v>
      </c>
      <c r="D24" s="39"/>
      <c r="E24" s="31"/>
      <c r="F24" s="31"/>
      <c r="G24" s="31"/>
      <c r="H24" s="31"/>
      <c r="I24" s="31"/>
      <c r="J24" s="28">
        <f t="shared" si="0"/>
        <v>0</v>
      </c>
      <c r="L24" s="112"/>
    </row>
    <row r="25" spans="2:12" ht="22.5" x14ac:dyDescent="0.25">
      <c r="B25" s="12" t="s">
        <v>23</v>
      </c>
      <c r="C25" s="13" t="s">
        <v>25</v>
      </c>
      <c r="D25" s="31">
        <f t="shared" ref="D25:I25" si="3">SUM(D22:D24)</f>
        <v>0</v>
      </c>
      <c r="E25" s="31">
        <f t="shared" si="3"/>
        <v>0</v>
      </c>
      <c r="F25" s="31">
        <f t="shared" si="3"/>
        <v>0</v>
      </c>
      <c r="G25" s="31">
        <f t="shared" si="3"/>
        <v>0</v>
      </c>
      <c r="H25" s="31">
        <f>SUM(H22:H24)</f>
        <v>0</v>
      </c>
      <c r="I25" s="31">
        <f t="shared" si="3"/>
        <v>0</v>
      </c>
      <c r="J25" s="32">
        <f t="shared" si="0"/>
        <v>0</v>
      </c>
      <c r="L25" s="112"/>
    </row>
    <row r="26" spans="2:12" x14ac:dyDescent="0.25">
      <c r="B26" s="9" t="s">
        <v>26</v>
      </c>
      <c r="C26" s="15" t="s">
        <v>27</v>
      </c>
      <c r="D26" s="33">
        <f t="shared" ref="D26:J26" si="4">D21+D25</f>
        <v>25875</v>
      </c>
      <c r="E26" s="33">
        <f t="shared" si="4"/>
        <v>0</v>
      </c>
      <c r="F26" s="33">
        <f t="shared" si="4"/>
        <v>0</v>
      </c>
      <c r="G26" s="33">
        <f t="shared" si="4"/>
        <v>0</v>
      </c>
      <c r="H26" s="33">
        <f>H21+H25</f>
        <v>0</v>
      </c>
      <c r="I26" s="33">
        <f t="shared" si="4"/>
        <v>0</v>
      </c>
      <c r="J26" s="34">
        <f t="shared" si="4"/>
        <v>0</v>
      </c>
      <c r="L26" s="112"/>
    </row>
    <row r="27" spans="2:12" x14ac:dyDescent="0.25">
      <c r="B27" s="155" t="s">
        <v>29</v>
      </c>
      <c r="C27" s="156"/>
      <c r="D27" s="35"/>
      <c r="E27" s="36"/>
      <c r="F27" s="36"/>
      <c r="G27" s="36"/>
      <c r="H27" s="36"/>
      <c r="I27" s="36"/>
      <c r="J27" s="28">
        <f>G27-I27</f>
        <v>0</v>
      </c>
      <c r="L27" s="112"/>
    </row>
    <row r="28" spans="2:12" ht="15.75" thickBot="1" x14ac:dyDescent="0.3">
      <c r="B28" s="157" t="s">
        <v>28</v>
      </c>
      <c r="C28" s="158"/>
      <c r="D28" s="37">
        <f t="shared" ref="D28:J28" si="5">D27+D26+D17</f>
        <v>44139</v>
      </c>
      <c r="E28" s="37">
        <f t="shared" si="5"/>
        <v>27374</v>
      </c>
      <c r="F28" s="37">
        <f t="shared" si="5"/>
        <v>27374</v>
      </c>
      <c r="G28" s="37">
        <f t="shared" si="5"/>
        <v>46308</v>
      </c>
      <c r="H28" s="37">
        <f t="shared" si="5"/>
        <v>37930.080000000002</v>
      </c>
      <c r="I28" s="37">
        <f t="shared" si="5"/>
        <v>12111.8</v>
      </c>
      <c r="J28" s="38">
        <f t="shared" si="5"/>
        <v>34196.199999999997</v>
      </c>
      <c r="L28" s="112"/>
    </row>
  </sheetData>
  <mergeCells count="6">
    <mergeCell ref="B28:C28"/>
    <mergeCell ref="B2:J2"/>
    <mergeCell ref="B7:B9"/>
    <mergeCell ref="C7:C9"/>
    <mergeCell ref="J8:J9"/>
    <mergeCell ref="B27:C2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28"/>
  <sheetViews>
    <sheetView topLeftCell="A13" workbookViewId="0">
      <selection activeCell="A30" sqref="A30:XFD33"/>
    </sheetView>
  </sheetViews>
  <sheetFormatPr defaultRowHeight="15" x14ac:dyDescent="0.25"/>
  <cols>
    <col min="1" max="1" width="4" style="1" customWidth="1"/>
    <col min="2" max="2" width="15.140625" style="1" customWidth="1"/>
    <col min="3" max="3" width="25.42578125" style="1" customWidth="1"/>
    <col min="4" max="6" width="8" style="1" customWidth="1"/>
    <col min="7" max="7" width="8.7109375" style="1" customWidth="1"/>
    <col min="8" max="8" width="0.140625" style="1" hidden="1" customWidth="1"/>
    <col min="9" max="10" width="8" style="1" customWidth="1"/>
    <col min="11" max="16384" width="9.140625" style="1"/>
  </cols>
  <sheetData>
    <row r="2" spans="2:12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2" ht="15.75" thickBot="1" x14ac:dyDescent="0.3">
      <c r="J3" s="191" t="s">
        <v>80</v>
      </c>
    </row>
    <row r="4" spans="2:12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2" ht="23.25" x14ac:dyDescent="0.25">
      <c r="B5" s="196" t="s">
        <v>0</v>
      </c>
      <c r="C5" s="24" t="s">
        <v>88</v>
      </c>
      <c r="D5" s="4"/>
      <c r="E5" s="4"/>
      <c r="F5" s="4"/>
      <c r="G5" s="4"/>
      <c r="H5" s="4"/>
      <c r="I5" s="64"/>
      <c r="J5" s="65"/>
      <c r="K5" s="183"/>
    </row>
    <row r="6" spans="2:12" x14ac:dyDescent="0.25">
      <c r="B6" s="196" t="s">
        <v>1</v>
      </c>
      <c r="C6" s="5">
        <v>10140</v>
      </c>
      <c r="D6" s="79"/>
      <c r="E6" s="79"/>
      <c r="F6" s="79"/>
      <c r="G6" s="79"/>
      <c r="H6" s="4"/>
      <c r="I6" s="64"/>
      <c r="J6" s="65"/>
      <c r="K6" s="183"/>
    </row>
    <row r="7" spans="2:12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2" s="187" customFormat="1" ht="31.5" customHeight="1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2" s="187" customFormat="1" ht="35.25" customHeight="1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</row>
    <row r="10" spans="2:12" x14ac:dyDescent="0.25">
      <c r="B10" s="6">
        <v>600</v>
      </c>
      <c r="C10" s="7" t="s">
        <v>11</v>
      </c>
      <c r="D10" s="27">
        <v>15100</v>
      </c>
      <c r="E10" s="8">
        <v>15977</v>
      </c>
      <c r="F10" s="8">
        <v>15977</v>
      </c>
      <c r="G10" s="8">
        <v>15977</v>
      </c>
      <c r="H10" s="27">
        <v>11178</v>
      </c>
      <c r="I10" s="27">
        <v>15759.4</v>
      </c>
      <c r="J10" s="28">
        <f>G10-I10</f>
        <v>217.60000000000036</v>
      </c>
      <c r="L10" s="112"/>
    </row>
    <row r="11" spans="2:12" x14ac:dyDescent="0.25">
      <c r="B11" s="6">
        <v>601</v>
      </c>
      <c r="C11" s="7" t="s">
        <v>12</v>
      </c>
      <c r="D11" s="27">
        <v>2520</v>
      </c>
      <c r="E11" s="8">
        <v>2642</v>
      </c>
      <c r="F11" s="8">
        <v>2642</v>
      </c>
      <c r="G11" s="8">
        <v>2642</v>
      </c>
      <c r="H11" s="27">
        <v>1892</v>
      </c>
      <c r="I11" s="27">
        <v>2427.4</v>
      </c>
      <c r="J11" s="28">
        <f>G11-I11</f>
        <v>214.59999999999991</v>
      </c>
      <c r="L11" s="112"/>
    </row>
    <row r="12" spans="2:12" x14ac:dyDescent="0.25">
      <c r="B12" s="6">
        <v>602</v>
      </c>
      <c r="C12" s="7" t="s">
        <v>13</v>
      </c>
      <c r="D12" s="27">
        <v>6488</v>
      </c>
      <c r="E12" s="8">
        <v>5112</v>
      </c>
      <c r="F12" s="8">
        <v>5112</v>
      </c>
      <c r="G12" s="8">
        <f>5112+2864</f>
        <v>7976</v>
      </c>
      <c r="H12" s="27">
        <v>6734</v>
      </c>
      <c r="I12" s="27">
        <v>5514</v>
      </c>
      <c r="J12" s="28">
        <f>G12-I12</f>
        <v>2462</v>
      </c>
      <c r="L12" s="112"/>
    </row>
    <row r="13" spans="2:12" x14ac:dyDescent="0.25">
      <c r="B13" s="6">
        <v>603</v>
      </c>
      <c r="C13" s="7" t="s">
        <v>14</v>
      </c>
      <c r="D13" s="27"/>
      <c r="E13" s="27"/>
      <c r="F13" s="27"/>
      <c r="G13" s="27"/>
      <c r="H13" s="27"/>
      <c r="I13" s="27"/>
      <c r="J13" s="28">
        <f t="shared" ref="J13:J27" si="0">H13-I13</f>
        <v>0</v>
      </c>
      <c r="L13" s="112"/>
    </row>
    <row r="14" spans="2:12" x14ac:dyDescent="0.25">
      <c r="B14" s="6">
        <v>604</v>
      </c>
      <c r="C14" s="7" t="s">
        <v>15</v>
      </c>
      <c r="D14" s="27"/>
      <c r="E14" s="27"/>
      <c r="F14" s="27"/>
      <c r="G14" s="27"/>
      <c r="H14" s="27"/>
      <c r="I14" s="27"/>
      <c r="J14" s="28">
        <f t="shared" si="0"/>
        <v>0</v>
      </c>
      <c r="L14" s="112"/>
    </row>
    <row r="15" spans="2:12" x14ac:dyDescent="0.25">
      <c r="B15" s="6">
        <v>605</v>
      </c>
      <c r="C15" s="7" t="s">
        <v>16</v>
      </c>
      <c r="D15" s="27"/>
      <c r="E15" s="27"/>
      <c r="F15" s="27"/>
      <c r="G15" s="27"/>
      <c r="H15" s="27"/>
      <c r="I15" s="27"/>
      <c r="J15" s="28">
        <f t="shared" si="0"/>
        <v>0</v>
      </c>
      <c r="L15" s="112"/>
    </row>
    <row r="16" spans="2:12" x14ac:dyDescent="0.25">
      <c r="B16" s="6">
        <v>606</v>
      </c>
      <c r="C16" s="7" t="s">
        <v>17</v>
      </c>
      <c r="D16" s="27">
        <v>114</v>
      </c>
      <c r="E16" s="27"/>
      <c r="F16" s="27"/>
      <c r="G16" s="27"/>
      <c r="H16" s="27"/>
      <c r="I16" s="27"/>
      <c r="J16" s="28">
        <f t="shared" si="0"/>
        <v>0</v>
      </c>
      <c r="L16" s="112"/>
    </row>
    <row r="17" spans="2:12" x14ac:dyDescent="0.25">
      <c r="B17" s="9" t="s">
        <v>18</v>
      </c>
      <c r="C17" s="10" t="s">
        <v>19</v>
      </c>
      <c r="D17" s="29">
        <f t="shared" ref="D17:J17" si="1">SUM(D10:D16)</f>
        <v>24222</v>
      </c>
      <c r="E17" s="29">
        <f t="shared" si="1"/>
        <v>23731</v>
      </c>
      <c r="F17" s="29">
        <f t="shared" si="1"/>
        <v>23731</v>
      </c>
      <c r="G17" s="29">
        <f t="shared" si="1"/>
        <v>26595</v>
      </c>
      <c r="H17" s="29">
        <f t="shared" si="1"/>
        <v>19804</v>
      </c>
      <c r="I17" s="29">
        <f t="shared" si="1"/>
        <v>23700.799999999999</v>
      </c>
      <c r="J17" s="30">
        <f t="shared" si="1"/>
        <v>2894.2000000000003</v>
      </c>
      <c r="L17" s="112"/>
    </row>
    <row r="18" spans="2:12" x14ac:dyDescent="0.25">
      <c r="B18" s="6">
        <v>230</v>
      </c>
      <c r="C18" s="7" t="s">
        <v>20</v>
      </c>
      <c r="D18" s="27"/>
      <c r="E18" s="27"/>
      <c r="F18" s="27"/>
      <c r="G18" s="27"/>
      <c r="H18" s="27"/>
      <c r="I18" s="27"/>
      <c r="J18" s="28">
        <f t="shared" si="0"/>
        <v>0</v>
      </c>
      <c r="L18" s="112"/>
    </row>
    <row r="19" spans="2:12" x14ac:dyDescent="0.25">
      <c r="B19" s="6">
        <v>231</v>
      </c>
      <c r="C19" s="7" t="s">
        <v>21</v>
      </c>
      <c r="D19" s="27">
        <v>98</v>
      </c>
      <c r="E19" s="27"/>
      <c r="F19" s="27"/>
      <c r="G19" s="27"/>
      <c r="H19" s="27"/>
      <c r="I19" s="27"/>
      <c r="J19" s="28">
        <f t="shared" si="0"/>
        <v>0</v>
      </c>
      <c r="L19" s="112"/>
    </row>
    <row r="20" spans="2:12" x14ac:dyDescent="0.25">
      <c r="B20" s="6">
        <v>232</v>
      </c>
      <c r="C20" s="7" t="s">
        <v>22</v>
      </c>
      <c r="D20" s="39"/>
      <c r="E20" s="27"/>
      <c r="F20" s="27"/>
      <c r="G20" s="27"/>
      <c r="H20" s="27"/>
      <c r="I20" s="27"/>
      <c r="J20" s="28">
        <f t="shared" si="0"/>
        <v>0</v>
      </c>
      <c r="L20" s="112"/>
    </row>
    <row r="21" spans="2:12" ht="22.5" x14ac:dyDescent="0.25">
      <c r="B21" s="12" t="s">
        <v>23</v>
      </c>
      <c r="C21" s="13" t="s">
        <v>24</v>
      </c>
      <c r="D21" s="31">
        <f t="shared" ref="D21:I21" si="2">SUM(D18:D20)</f>
        <v>98</v>
      </c>
      <c r="E21" s="31">
        <f t="shared" si="2"/>
        <v>0</v>
      </c>
      <c r="F21" s="31">
        <f t="shared" si="2"/>
        <v>0</v>
      </c>
      <c r="G21" s="31">
        <f t="shared" si="2"/>
        <v>0</v>
      </c>
      <c r="H21" s="31">
        <f t="shared" si="2"/>
        <v>0</v>
      </c>
      <c r="I21" s="31">
        <f t="shared" si="2"/>
        <v>0</v>
      </c>
      <c r="J21" s="32">
        <f t="shared" si="0"/>
        <v>0</v>
      </c>
      <c r="L21" s="112"/>
    </row>
    <row r="22" spans="2:12" x14ac:dyDescent="0.25">
      <c r="B22" s="6">
        <v>230</v>
      </c>
      <c r="C22" s="7" t="s">
        <v>20</v>
      </c>
      <c r="D22" s="39"/>
      <c r="E22" s="31"/>
      <c r="F22" s="31"/>
      <c r="G22" s="31"/>
      <c r="H22" s="31"/>
      <c r="I22" s="31"/>
      <c r="J22" s="28">
        <f t="shared" si="0"/>
        <v>0</v>
      </c>
      <c r="L22" s="112"/>
    </row>
    <row r="23" spans="2:12" x14ac:dyDescent="0.25">
      <c r="B23" s="6">
        <v>231</v>
      </c>
      <c r="C23" s="7" t="s">
        <v>21</v>
      </c>
      <c r="D23" s="39"/>
      <c r="E23" s="31"/>
      <c r="F23" s="31"/>
      <c r="G23" s="31"/>
      <c r="H23" s="31"/>
      <c r="I23" s="31"/>
      <c r="J23" s="28">
        <f t="shared" si="0"/>
        <v>0</v>
      </c>
      <c r="L23" s="112"/>
    </row>
    <row r="24" spans="2:12" x14ac:dyDescent="0.25">
      <c r="B24" s="6">
        <v>232</v>
      </c>
      <c r="C24" s="7" t="s">
        <v>22</v>
      </c>
      <c r="D24" s="39"/>
      <c r="E24" s="31"/>
      <c r="F24" s="31"/>
      <c r="G24" s="31"/>
      <c r="H24" s="31"/>
      <c r="I24" s="31"/>
      <c r="J24" s="28">
        <f t="shared" si="0"/>
        <v>0</v>
      </c>
      <c r="L24" s="112"/>
    </row>
    <row r="25" spans="2:12" ht="22.5" x14ac:dyDescent="0.25">
      <c r="B25" s="12" t="s">
        <v>23</v>
      </c>
      <c r="C25" s="13" t="s">
        <v>25</v>
      </c>
      <c r="D25" s="31">
        <f t="shared" ref="D25:I25" si="3">SUM(D22:D24)</f>
        <v>0</v>
      </c>
      <c r="E25" s="31">
        <f t="shared" si="3"/>
        <v>0</v>
      </c>
      <c r="F25" s="31">
        <f t="shared" si="3"/>
        <v>0</v>
      </c>
      <c r="G25" s="31">
        <f t="shared" si="3"/>
        <v>0</v>
      </c>
      <c r="H25" s="31">
        <f t="shared" si="3"/>
        <v>0</v>
      </c>
      <c r="I25" s="31">
        <f t="shared" si="3"/>
        <v>0</v>
      </c>
      <c r="J25" s="32">
        <f t="shared" si="0"/>
        <v>0</v>
      </c>
      <c r="L25" s="112"/>
    </row>
    <row r="26" spans="2:12" x14ac:dyDescent="0.25">
      <c r="B26" s="9" t="s">
        <v>26</v>
      </c>
      <c r="C26" s="15" t="s">
        <v>27</v>
      </c>
      <c r="D26" s="33">
        <f t="shared" ref="D26:I26" si="4">D21+D25</f>
        <v>98</v>
      </c>
      <c r="E26" s="33">
        <f t="shared" si="4"/>
        <v>0</v>
      </c>
      <c r="F26" s="33">
        <f t="shared" si="4"/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  <c r="J26" s="34">
        <f t="shared" si="0"/>
        <v>0</v>
      </c>
      <c r="L26" s="112"/>
    </row>
    <row r="27" spans="2:12" x14ac:dyDescent="0.25">
      <c r="B27" s="155" t="s">
        <v>29</v>
      </c>
      <c r="C27" s="156"/>
      <c r="D27" s="35"/>
      <c r="E27" s="36"/>
      <c r="F27" s="36"/>
      <c r="G27" s="36"/>
      <c r="H27" s="36"/>
      <c r="I27" s="36"/>
      <c r="J27" s="28">
        <f t="shared" si="0"/>
        <v>0</v>
      </c>
      <c r="L27" s="112"/>
    </row>
    <row r="28" spans="2:12" ht="15.75" thickBot="1" x14ac:dyDescent="0.3">
      <c r="B28" s="157" t="s">
        <v>28</v>
      </c>
      <c r="C28" s="158"/>
      <c r="D28" s="37">
        <f t="shared" ref="D28:I28" si="5">D27+D26+D17</f>
        <v>24320</v>
      </c>
      <c r="E28" s="37">
        <f t="shared" si="5"/>
        <v>23731</v>
      </c>
      <c r="F28" s="37">
        <f t="shared" si="5"/>
        <v>23731</v>
      </c>
      <c r="G28" s="37">
        <f t="shared" si="5"/>
        <v>26595</v>
      </c>
      <c r="H28" s="37">
        <f t="shared" si="5"/>
        <v>19804</v>
      </c>
      <c r="I28" s="37">
        <f t="shared" si="5"/>
        <v>23700.799999999999</v>
      </c>
      <c r="J28" s="38">
        <f>J17+J26</f>
        <v>2894.2000000000003</v>
      </c>
      <c r="L28" s="112"/>
    </row>
  </sheetData>
  <mergeCells count="6">
    <mergeCell ref="B28:C28"/>
    <mergeCell ref="B2:J2"/>
    <mergeCell ref="B7:B9"/>
    <mergeCell ref="C7:C9"/>
    <mergeCell ref="J8:J9"/>
    <mergeCell ref="B27:C2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28"/>
  <sheetViews>
    <sheetView topLeftCell="A10" workbookViewId="0">
      <selection activeCell="A30" sqref="A30:XFD31"/>
    </sheetView>
  </sheetViews>
  <sheetFormatPr defaultRowHeight="15" x14ac:dyDescent="0.25"/>
  <cols>
    <col min="1" max="1" width="4" style="1" customWidth="1"/>
    <col min="2" max="2" width="15.42578125" style="1" customWidth="1"/>
    <col min="3" max="3" width="27.85546875" style="1" customWidth="1"/>
    <col min="4" max="6" width="8" style="1" customWidth="1"/>
    <col min="7" max="7" width="7.42578125" style="1" customWidth="1"/>
    <col min="8" max="8" width="7.140625" style="1" hidden="1" customWidth="1"/>
    <col min="9" max="10" width="8" style="1" customWidth="1"/>
    <col min="11" max="12" width="9.140625" style="1"/>
    <col min="13" max="13" width="15.7109375" style="1" bestFit="1" customWidth="1"/>
    <col min="14" max="14" width="12.5703125" style="1" bestFit="1" customWidth="1"/>
    <col min="15" max="15" width="9.140625" style="1"/>
    <col min="16" max="16" width="9" style="1" bestFit="1" customWidth="1"/>
    <col min="17" max="17" width="10.140625" style="1" bestFit="1" customWidth="1"/>
    <col min="18" max="16384" width="9.140625" style="1"/>
  </cols>
  <sheetData>
    <row r="2" spans="2:17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7" ht="15.75" thickBot="1" x14ac:dyDescent="0.3">
      <c r="J3" s="191" t="s">
        <v>80</v>
      </c>
    </row>
    <row r="4" spans="2:17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7" x14ac:dyDescent="0.25">
      <c r="B5" s="196" t="s">
        <v>0</v>
      </c>
      <c r="C5" s="3" t="s">
        <v>67</v>
      </c>
      <c r="D5" s="4"/>
      <c r="E5" s="4"/>
      <c r="F5" s="4"/>
      <c r="G5" s="4"/>
      <c r="H5" s="4"/>
      <c r="I5" s="64"/>
      <c r="J5" s="65"/>
      <c r="K5" s="183"/>
    </row>
    <row r="6" spans="2:17" x14ac:dyDescent="0.25">
      <c r="B6" s="196" t="s">
        <v>1</v>
      </c>
      <c r="C6" s="5">
        <v>10430</v>
      </c>
      <c r="D6" s="79"/>
      <c r="E6" s="79"/>
      <c r="F6" s="79"/>
      <c r="G6" s="79"/>
      <c r="H6" s="4"/>
      <c r="I6" s="64"/>
      <c r="J6" s="65"/>
      <c r="K6" s="183"/>
    </row>
    <row r="7" spans="2:17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7" s="187" customFormat="1" ht="22.5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7" s="187" customFormat="1" ht="45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  <c r="M9" s="66"/>
    </row>
    <row r="10" spans="2:17" x14ac:dyDescent="0.25">
      <c r="B10" s="6">
        <v>600</v>
      </c>
      <c r="C10" s="7" t="s">
        <v>11</v>
      </c>
      <c r="D10" s="27">
        <f>7843+16129</f>
        <v>23972</v>
      </c>
      <c r="E10" s="8">
        <f>10138+19263</f>
        <v>29401</v>
      </c>
      <c r="F10" s="8">
        <f>10138+19263</f>
        <v>29401</v>
      </c>
      <c r="G10" s="8">
        <v>29751.3</v>
      </c>
      <c r="H10" s="27">
        <f>6671.1+14410.87</f>
        <v>21081.97</v>
      </c>
      <c r="I10" s="27">
        <v>27490</v>
      </c>
      <c r="J10" s="28">
        <f>G10-I10</f>
        <v>2261.2999999999993</v>
      </c>
      <c r="L10" s="112"/>
      <c r="M10" s="61"/>
      <c r="N10" s="112"/>
      <c r="Q10" s="43"/>
    </row>
    <row r="11" spans="2:17" x14ac:dyDescent="0.25">
      <c r="B11" s="6">
        <v>601</v>
      </c>
      <c r="C11" s="7" t="s">
        <v>12</v>
      </c>
      <c r="D11" s="27">
        <f>1236+2862</f>
        <v>4098</v>
      </c>
      <c r="E11" s="8">
        <f>1676+3185</f>
        <v>4861</v>
      </c>
      <c r="F11" s="8">
        <f>1676+3185</f>
        <v>4861</v>
      </c>
      <c r="G11" s="8">
        <v>4923.3</v>
      </c>
      <c r="H11" s="27">
        <f>1113.94+2488.87</f>
        <v>3602.81</v>
      </c>
      <c r="I11" s="27">
        <v>4725.45</v>
      </c>
      <c r="J11" s="28">
        <f t="shared" ref="J11:J16" si="0">G11-I11</f>
        <v>197.85000000000036</v>
      </c>
      <c r="L11" s="112"/>
      <c r="M11" s="113"/>
      <c r="N11" s="112"/>
      <c r="Q11" s="43"/>
    </row>
    <row r="12" spans="2:17" x14ac:dyDescent="0.25">
      <c r="B12" s="6">
        <v>602</v>
      </c>
      <c r="C12" s="7" t="s">
        <v>13</v>
      </c>
      <c r="D12" s="27">
        <v>3988</v>
      </c>
      <c r="E12" s="8">
        <v>9820</v>
      </c>
      <c r="F12" s="8">
        <v>9820</v>
      </c>
      <c r="G12" s="8">
        <v>9820</v>
      </c>
      <c r="H12" s="27">
        <v>7650</v>
      </c>
      <c r="I12" s="27">
        <v>4235</v>
      </c>
      <c r="J12" s="28">
        <f t="shared" si="0"/>
        <v>5585</v>
      </c>
      <c r="L12" s="112"/>
      <c r="M12" s="113"/>
      <c r="N12" s="112"/>
      <c r="Q12" s="43"/>
    </row>
    <row r="13" spans="2:17" x14ac:dyDescent="0.25">
      <c r="B13" s="6">
        <v>603</v>
      </c>
      <c r="C13" s="7" t="s">
        <v>14</v>
      </c>
      <c r="D13" s="27"/>
      <c r="E13" s="8"/>
      <c r="F13" s="8"/>
      <c r="G13" s="8"/>
      <c r="H13" s="27"/>
      <c r="I13" s="27">
        <v>0</v>
      </c>
      <c r="J13" s="28">
        <f t="shared" si="0"/>
        <v>0</v>
      </c>
      <c r="L13" s="112"/>
      <c r="N13" s="112"/>
    </row>
    <row r="14" spans="2:17" x14ac:dyDescent="0.25">
      <c r="B14" s="6">
        <v>604</v>
      </c>
      <c r="C14" s="7" t="s">
        <v>15</v>
      </c>
      <c r="D14" s="27"/>
      <c r="E14" s="8"/>
      <c r="F14" s="8"/>
      <c r="G14" s="8"/>
      <c r="H14" s="27"/>
      <c r="I14" s="27">
        <v>0</v>
      </c>
      <c r="J14" s="28">
        <f t="shared" si="0"/>
        <v>0</v>
      </c>
      <c r="L14" s="112"/>
      <c r="N14" s="112"/>
    </row>
    <row r="15" spans="2:17" x14ac:dyDescent="0.25">
      <c r="B15" s="6">
        <v>605</v>
      </c>
      <c r="C15" s="7" t="s">
        <v>16</v>
      </c>
      <c r="D15" s="27"/>
      <c r="E15" s="8"/>
      <c r="F15" s="8"/>
      <c r="G15" s="8"/>
      <c r="H15" s="27"/>
      <c r="I15" s="27">
        <v>0</v>
      </c>
      <c r="J15" s="28">
        <f t="shared" si="0"/>
        <v>0</v>
      </c>
      <c r="L15" s="112"/>
      <c r="N15" s="112"/>
    </row>
    <row r="16" spans="2:17" x14ac:dyDescent="0.25">
      <c r="B16" s="6">
        <v>606</v>
      </c>
      <c r="C16" s="7" t="s">
        <v>17</v>
      </c>
      <c r="D16" s="27">
        <v>1558</v>
      </c>
      <c r="E16" s="8">
        <f>59+2100</f>
        <v>2159</v>
      </c>
      <c r="F16" s="8">
        <f>59+2100</f>
        <v>2159</v>
      </c>
      <c r="G16" s="8">
        <f>59+2100</f>
        <v>2159</v>
      </c>
      <c r="H16" s="27">
        <v>1700</v>
      </c>
      <c r="I16" s="27">
        <v>1600.8</v>
      </c>
      <c r="J16" s="28">
        <f t="shared" si="0"/>
        <v>558.20000000000005</v>
      </c>
      <c r="L16" s="112"/>
      <c r="N16" s="112"/>
    </row>
    <row r="17" spans="2:12" x14ac:dyDescent="0.25">
      <c r="B17" s="9" t="s">
        <v>18</v>
      </c>
      <c r="C17" s="10" t="s">
        <v>19</v>
      </c>
      <c r="D17" s="29">
        <f t="shared" ref="D17:J17" si="1">SUM(D10:D16)</f>
        <v>33616</v>
      </c>
      <c r="E17" s="29">
        <f t="shared" si="1"/>
        <v>46241</v>
      </c>
      <c r="F17" s="29">
        <f t="shared" si="1"/>
        <v>46241</v>
      </c>
      <c r="G17" s="29">
        <f t="shared" si="1"/>
        <v>46653.599999999999</v>
      </c>
      <c r="H17" s="29">
        <f t="shared" si="1"/>
        <v>34034.78</v>
      </c>
      <c r="I17" s="29">
        <f t="shared" si="1"/>
        <v>38051.25</v>
      </c>
      <c r="J17" s="30">
        <f t="shared" si="1"/>
        <v>8602.35</v>
      </c>
      <c r="L17" s="112"/>
    </row>
    <row r="18" spans="2:12" x14ac:dyDescent="0.25">
      <c r="B18" s="6">
        <v>230</v>
      </c>
      <c r="C18" s="7" t="s">
        <v>20</v>
      </c>
      <c r="D18" s="39"/>
      <c r="E18" s="27"/>
      <c r="F18" s="27"/>
      <c r="G18" s="27"/>
      <c r="H18" s="27"/>
      <c r="I18" s="27"/>
      <c r="J18" s="28">
        <f t="shared" ref="J18:J27" si="2">H18-I18</f>
        <v>0</v>
      </c>
      <c r="L18" s="112"/>
    </row>
    <row r="19" spans="2:12" x14ac:dyDescent="0.25">
      <c r="B19" s="6">
        <v>231</v>
      </c>
      <c r="C19" s="7" t="s">
        <v>21</v>
      </c>
      <c r="D19" s="39"/>
      <c r="E19" s="67"/>
      <c r="F19" s="67"/>
      <c r="G19" s="67"/>
      <c r="H19" s="67"/>
      <c r="I19" s="27"/>
      <c r="J19" s="28">
        <f t="shared" si="2"/>
        <v>0</v>
      </c>
      <c r="L19" s="112"/>
    </row>
    <row r="20" spans="2:12" x14ac:dyDescent="0.25">
      <c r="B20" s="6">
        <v>232</v>
      </c>
      <c r="C20" s="7" t="s">
        <v>22</v>
      </c>
      <c r="D20" s="39"/>
      <c r="E20" s="27"/>
      <c r="F20" s="27"/>
      <c r="G20" s="27"/>
      <c r="H20" s="27"/>
      <c r="I20" s="27"/>
      <c r="J20" s="28">
        <f t="shared" si="2"/>
        <v>0</v>
      </c>
      <c r="L20" s="112"/>
    </row>
    <row r="21" spans="2:12" ht="22.5" x14ac:dyDescent="0.25">
      <c r="B21" s="12" t="s">
        <v>23</v>
      </c>
      <c r="C21" s="13" t="s">
        <v>24</v>
      </c>
      <c r="D21" s="31">
        <f t="shared" ref="D21:I21" si="3">SUM(D18:D20)</f>
        <v>0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>SUM(H18:H20)</f>
        <v>0</v>
      </c>
      <c r="I21" s="31">
        <f t="shared" si="3"/>
        <v>0</v>
      </c>
      <c r="J21" s="32">
        <f t="shared" si="2"/>
        <v>0</v>
      </c>
      <c r="L21" s="112"/>
    </row>
    <row r="22" spans="2:12" x14ac:dyDescent="0.25">
      <c r="B22" s="6">
        <v>230</v>
      </c>
      <c r="C22" s="7" t="s">
        <v>20</v>
      </c>
      <c r="D22" s="39"/>
      <c r="E22" s="31"/>
      <c r="F22" s="31"/>
      <c r="G22" s="31"/>
      <c r="H22" s="31"/>
      <c r="I22" s="31"/>
      <c r="J22" s="28">
        <f t="shared" si="2"/>
        <v>0</v>
      </c>
      <c r="L22" s="112"/>
    </row>
    <row r="23" spans="2:12" x14ac:dyDescent="0.25">
      <c r="B23" s="6">
        <v>231</v>
      </c>
      <c r="C23" s="7" t="s">
        <v>21</v>
      </c>
      <c r="D23" s="39"/>
      <c r="E23" s="31"/>
      <c r="F23" s="31"/>
      <c r="G23" s="31"/>
      <c r="H23" s="31"/>
      <c r="I23" s="31"/>
      <c r="J23" s="28">
        <f t="shared" si="2"/>
        <v>0</v>
      </c>
      <c r="L23" s="112"/>
    </row>
    <row r="24" spans="2:12" x14ac:dyDescent="0.25">
      <c r="B24" s="6">
        <v>232</v>
      </c>
      <c r="C24" s="7" t="s">
        <v>22</v>
      </c>
      <c r="D24" s="39"/>
      <c r="E24" s="31"/>
      <c r="F24" s="31"/>
      <c r="G24" s="31"/>
      <c r="H24" s="31"/>
      <c r="I24" s="31"/>
      <c r="J24" s="28">
        <f t="shared" si="2"/>
        <v>0</v>
      </c>
      <c r="L24" s="112"/>
    </row>
    <row r="25" spans="2:12" ht="22.5" x14ac:dyDescent="0.25">
      <c r="B25" s="12" t="s">
        <v>23</v>
      </c>
      <c r="C25" s="13" t="s">
        <v>25</v>
      </c>
      <c r="D25" s="31">
        <f t="shared" ref="D25:I25" si="4">SUM(D22:D24)</f>
        <v>0</v>
      </c>
      <c r="E25" s="31">
        <f t="shared" si="4"/>
        <v>0</v>
      </c>
      <c r="F25" s="31">
        <f t="shared" si="4"/>
        <v>0</v>
      </c>
      <c r="G25" s="31">
        <f t="shared" si="4"/>
        <v>0</v>
      </c>
      <c r="H25" s="31">
        <f>SUM(H22:H24)</f>
        <v>0</v>
      </c>
      <c r="I25" s="31">
        <f t="shared" si="4"/>
        <v>0</v>
      </c>
      <c r="J25" s="32">
        <f t="shared" si="2"/>
        <v>0</v>
      </c>
      <c r="L25" s="112"/>
    </row>
    <row r="26" spans="2:12" x14ac:dyDescent="0.25">
      <c r="B26" s="9" t="s">
        <v>26</v>
      </c>
      <c r="C26" s="15" t="s">
        <v>27</v>
      </c>
      <c r="D26" s="33">
        <f t="shared" ref="D26:I26" si="5">D21+D25</f>
        <v>0</v>
      </c>
      <c r="E26" s="33">
        <f t="shared" si="5"/>
        <v>0</v>
      </c>
      <c r="F26" s="33">
        <f t="shared" si="5"/>
        <v>0</v>
      </c>
      <c r="G26" s="33">
        <f t="shared" si="5"/>
        <v>0</v>
      </c>
      <c r="H26" s="33">
        <f>H21+H25</f>
        <v>0</v>
      </c>
      <c r="I26" s="33">
        <f t="shared" si="5"/>
        <v>0</v>
      </c>
      <c r="J26" s="34">
        <f t="shared" si="2"/>
        <v>0</v>
      </c>
      <c r="L26" s="112"/>
    </row>
    <row r="27" spans="2:12" x14ac:dyDescent="0.25">
      <c r="B27" s="155" t="s">
        <v>29</v>
      </c>
      <c r="C27" s="156"/>
      <c r="D27" s="35"/>
      <c r="E27" s="36"/>
      <c r="F27" s="36"/>
      <c r="G27" s="36"/>
      <c r="H27" s="36"/>
      <c r="I27" s="36"/>
      <c r="J27" s="28">
        <f t="shared" si="2"/>
        <v>0</v>
      </c>
      <c r="L27" s="112"/>
    </row>
    <row r="28" spans="2:12" ht="15.75" thickBot="1" x14ac:dyDescent="0.3">
      <c r="B28" s="157" t="s">
        <v>28</v>
      </c>
      <c r="C28" s="158"/>
      <c r="D28" s="37">
        <f t="shared" ref="D28:J28" si="6">D17+D26</f>
        <v>33616</v>
      </c>
      <c r="E28" s="37">
        <f t="shared" si="6"/>
        <v>46241</v>
      </c>
      <c r="F28" s="37">
        <f t="shared" si="6"/>
        <v>46241</v>
      </c>
      <c r="G28" s="37">
        <f t="shared" si="6"/>
        <v>46653.599999999999</v>
      </c>
      <c r="H28" s="37">
        <f>H17+H26</f>
        <v>34034.78</v>
      </c>
      <c r="I28" s="37">
        <f t="shared" si="6"/>
        <v>38051.25</v>
      </c>
      <c r="J28" s="38">
        <f t="shared" si="6"/>
        <v>8602.35</v>
      </c>
      <c r="L28" s="112"/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M28"/>
  <sheetViews>
    <sheetView topLeftCell="A24" workbookViewId="0">
      <selection activeCell="A30" sqref="A30:XFD35"/>
    </sheetView>
  </sheetViews>
  <sheetFormatPr defaultRowHeight="15" x14ac:dyDescent="0.25"/>
  <cols>
    <col min="1" max="1" width="4" style="1" customWidth="1"/>
    <col min="2" max="2" width="18.7109375" style="1" customWidth="1"/>
    <col min="3" max="3" width="30.28515625" style="1" customWidth="1"/>
    <col min="4" max="6" width="8" style="1" customWidth="1"/>
    <col min="7" max="7" width="7.5703125" style="1" customWidth="1"/>
    <col min="8" max="8" width="7.140625" style="1" hidden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s="182" customFormat="1" ht="15.75" x14ac:dyDescent="0.25">
      <c r="B2" s="188" t="s">
        <v>107</v>
      </c>
      <c r="C2" s="188"/>
      <c r="D2" s="188"/>
      <c r="E2" s="188"/>
      <c r="F2" s="188"/>
      <c r="G2" s="188"/>
      <c r="H2" s="188"/>
      <c r="I2" s="188"/>
      <c r="J2" s="188"/>
    </row>
    <row r="3" spans="2:13" ht="15.75" thickBot="1" x14ac:dyDescent="0.3">
      <c r="J3" s="191" t="s">
        <v>80</v>
      </c>
    </row>
    <row r="4" spans="2:13" x14ac:dyDescent="0.25">
      <c r="B4" s="192"/>
      <c r="C4" s="78"/>
      <c r="D4" s="78"/>
      <c r="E4" s="193"/>
      <c r="F4" s="193"/>
      <c r="G4" s="194"/>
      <c r="H4" s="194"/>
      <c r="I4" s="194"/>
      <c r="J4" s="195"/>
      <c r="K4" s="183"/>
    </row>
    <row r="5" spans="2:13" x14ac:dyDescent="0.25">
      <c r="B5" s="196" t="s">
        <v>0</v>
      </c>
      <c r="C5" s="3" t="s">
        <v>67</v>
      </c>
      <c r="D5" s="4"/>
      <c r="E5" s="4"/>
      <c r="F5" s="4"/>
      <c r="G5" s="4"/>
      <c r="H5" s="4"/>
      <c r="I5" s="64"/>
      <c r="J5" s="65"/>
      <c r="K5" s="183"/>
    </row>
    <row r="6" spans="2:13" x14ac:dyDescent="0.25">
      <c r="B6" s="196" t="s">
        <v>1</v>
      </c>
      <c r="C6" s="5">
        <v>10430</v>
      </c>
      <c r="D6" s="79"/>
      <c r="E6" s="79"/>
      <c r="F6" s="79"/>
      <c r="G6" s="79"/>
      <c r="H6" s="4"/>
      <c r="I6" s="64"/>
      <c r="J6" s="65"/>
      <c r="K6" s="183"/>
    </row>
    <row r="7" spans="2:13" s="185" customFormat="1" x14ac:dyDescent="0.25">
      <c r="B7" s="197" t="s">
        <v>2</v>
      </c>
      <c r="C7" s="198" t="s">
        <v>3</v>
      </c>
      <c r="D7" s="80" t="s">
        <v>4</v>
      </c>
      <c r="E7" s="80" t="s">
        <v>5</v>
      </c>
      <c r="F7" s="80" t="s">
        <v>6</v>
      </c>
      <c r="G7" s="80" t="s">
        <v>7</v>
      </c>
      <c r="H7" s="199" t="s">
        <v>8</v>
      </c>
      <c r="I7" s="199" t="s">
        <v>9</v>
      </c>
      <c r="J7" s="200" t="s">
        <v>81</v>
      </c>
      <c r="K7" s="184"/>
    </row>
    <row r="8" spans="2:13" s="187" customFormat="1" ht="22.5" x14ac:dyDescent="0.25">
      <c r="B8" s="201"/>
      <c r="C8" s="202"/>
      <c r="D8" s="77" t="s">
        <v>10</v>
      </c>
      <c r="E8" s="77" t="s">
        <v>82</v>
      </c>
      <c r="F8" s="203" t="s">
        <v>83</v>
      </c>
      <c r="G8" s="203" t="s">
        <v>83</v>
      </c>
      <c r="H8" s="203" t="s">
        <v>85</v>
      </c>
      <c r="I8" s="77" t="s">
        <v>10</v>
      </c>
      <c r="J8" s="204" t="s">
        <v>84</v>
      </c>
      <c r="K8" s="186"/>
    </row>
    <row r="9" spans="2:13" s="187" customFormat="1" ht="45" x14ac:dyDescent="0.25">
      <c r="B9" s="205"/>
      <c r="C9" s="206"/>
      <c r="D9" s="63" t="s">
        <v>111</v>
      </c>
      <c r="E9" s="63" t="s">
        <v>108</v>
      </c>
      <c r="F9" s="63" t="s">
        <v>109</v>
      </c>
      <c r="G9" s="63" t="s">
        <v>110</v>
      </c>
      <c r="H9" s="63" t="s">
        <v>115</v>
      </c>
      <c r="I9" s="63" t="s">
        <v>124</v>
      </c>
      <c r="J9" s="207"/>
      <c r="K9" s="186"/>
    </row>
    <row r="10" spans="2:13" x14ac:dyDescent="0.25">
      <c r="B10" s="6">
        <v>600</v>
      </c>
      <c r="C10" s="7" t="s">
        <v>11</v>
      </c>
      <c r="D10" s="27">
        <v>1945</v>
      </c>
      <c r="E10" s="8">
        <v>2152</v>
      </c>
      <c r="F10" s="8">
        <v>2152</v>
      </c>
      <c r="G10" s="8">
        <v>2422</v>
      </c>
      <c r="H10" s="27">
        <v>1416</v>
      </c>
      <c r="I10" s="27">
        <v>2113.9</v>
      </c>
      <c r="J10" s="28">
        <f>G10-I10</f>
        <v>308.09999999999991</v>
      </c>
      <c r="L10" s="112"/>
      <c r="M10" s="66"/>
    </row>
    <row r="11" spans="2:13" x14ac:dyDescent="0.25">
      <c r="B11" s="6">
        <v>601</v>
      </c>
      <c r="C11" s="7" t="s">
        <v>12</v>
      </c>
      <c r="D11" s="27">
        <v>330</v>
      </c>
      <c r="E11" s="8">
        <v>356</v>
      </c>
      <c r="F11" s="8">
        <v>356</v>
      </c>
      <c r="G11" s="8">
        <v>403</v>
      </c>
      <c r="H11" s="27">
        <v>237</v>
      </c>
      <c r="I11" s="27">
        <v>402</v>
      </c>
      <c r="J11" s="28">
        <f t="shared" ref="J11:J16" si="0">G11-I11</f>
        <v>1</v>
      </c>
      <c r="L11" s="112"/>
      <c r="M11" s="66"/>
    </row>
    <row r="12" spans="2:13" x14ac:dyDescent="0.25">
      <c r="B12" s="6">
        <v>602</v>
      </c>
      <c r="C12" s="7" t="s">
        <v>13</v>
      </c>
      <c r="D12" s="27">
        <v>387</v>
      </c>
      <c r="E12" s="8">
        <v>500</v>
      </c>
      <c r="F12" s="8">
        <v>500</v>
      </c>
      <c r="G12" s="8">
        <v>500</v>
      </c>
      <c r="H12" s="27">
        <v>300</v>
      </c>
      <c r="I12" s="27">
        <v>0</v>
      </c>
      <c r="J12" s="28">
        <f t="shared" si="0"/>
        <v>500</v>
      </c>
      <c r="L12" s="112"/>
    </row>
    <row r="13" spans="2:13" x14ac:dyDescent="0.25">
      <c r="B13" s="6">
        <v>603</v>
      </c>
      <c r="C13" s="7" t="s">
        <v>14</v>
      </c>
      <c r="D13" s="27"/>
      <c r="E13" s="8"/>
      <c r="F13" s="8"/>
      <c r="G13" s="8"/>
      <c r="H13" s="27"/>
      <c r="I13" s="27"/>
      <c r="J13" s="28">
        <f t="shared" si="0"/>
        <v>0</v>
      </c>
      <c r="L13" s="112"/>
    </row>
    <row r="14" spans="2:13" x14ac:dyDescent="0.25">
      <c r="B14" s="6">
        <v>604</v>
      </c>
      <c r="C14" s="7" t="s">
        <v>15</v>
      </c>
      <c r="D14" s="27"/>
      <c r="E14" s="8"/>
      <c r="F14" s="8"/>
      <c r="G14" s="8"/>
      <c r="H14" s="27"/>
      <c r="I14" s="27"/>
      <c r="J14" s="28">
        <f t="shared" si="0"/>
        <v>0</v>
      </c>
      <c r="L14" s="112"/>
    </row>
    <row r="15" spans="2:13" x14ac:dyDescent="0.25">
      <c r="B15" s="6">
        <v>605</v>
      </c>
      <c r="C15" s="7" t="s">
        <v>16</v>
      </c>
      <c r="D15" s="27"/>
      <c r="E15" s="8"/>
      <c r="F15" s="8"/>
      <c r="G15" s="8"/>
      <c r="H15" s="27"/>
      <c r="I15" s="27"/>
      <c r="J15" s="28">
        <f t="shared" si="0"/>
        <v>0</v>
      </c>
      <c r="L15" s="112"/>
    </row>
    <row r="16" spans="2:13" x14ac:dyDescent="0.25">
      <c r="B16" s="6">
        <v>606</v>
      </c>
      <c r="C16" s="7" t="s">
        <v>17</v>
      </c>
      <c r="D16" s="27">
        <v>1226</v>
      </c>
      <c r="E16" s="8">
        <v>4200</v>
      </c>
      <c r="F16" s="8">
        <v>4200</v>
      </c>
      <c r="G16" s="8">
        <v>4200</v>
      </c>
      <c r="H16" s="27">
        <v>3200</v>
      </c>
      <c r="I16" s="27">
        <v>1507.54</v>
      </c>
      <c r="J16" s="28">
        <f t="shared" si="0"/>
        <v>2692.46</v>
      </c>
      <c r="L16" s="112"/>
    </row>
    <row r="17" spans="2:12" x14ac:dyDescent="0.25">
      <c r="B17" s="9" t="s">
        <v>18</v>
      </c>
      <c r="C17" s="10" t="s">
        <v>19</v>
      </c>
      <c r="D17" s="29">
        <f t="shared" ref="D17:J17" si="1">SUM(D10:D16)</f>
        <v>3888</v>
      </c>
      <c r="E17" s="29">
        <f t="shared" si="1"/>
        <v>7208</v>
      </c>
      <c r="F17" s="29">
        <f t="shared" si="1"/>
        <v>7208</v>
      </c>
      <c r="G17" s="29">
        <f t="shared" si="1"/>
        <v>7525</v>
      </c>
      <c r="H17" s="29">
        <f>SUM(H10:H16)</f>
        <v>5153</v>
      </c>
      <c r="I17" s="29">
        <f t="shared" si="1"/>
        <v>4023.44</v>
      </c>
      <c r="J17" s="30">
        <f t="shared" si="1"/>
        <v>3501.56</v>
      </c>
      <c r="L17" s="112"/>
    </row>
    <row r="18" spans="2:12" x14ac:dyDescent="0.25">
      <c r="B18" s="6">
        <v>230</v>
      </c>
      <c r="C18" s="7" t="s">
        <v>20</v>
      </c>
      <c r="D18" s="39"/>
      <c r="E18" s="27"/>
      <c r="F18" s="27"/>
      <c r="G18" s="27"/>
      <c r="H18" s="27"/>
      <c r="I18" s="27"/>
      <c r="J18" s="28">
        <f t="shared" ref="J18:J26" si="2">H18-I18</f>
        <v>0</v>
      </c>
      <c r="L18" s="112"/>
    </row>
    <row r="19" spans="2:12" x14ac:dyDescent="0.25">
      <c r="B19" s="6">
        <v>231</v>
      </c>
      <c r="C19" s="7" t="s">
        <v>21</v>
      </c>
      <c r="D19" s="39"/>
      <c r="E19" s="27"/>
      <c r="F19" s="27"/>
      <c r="G19" s="27"/>
      <c r="H19" s="27"/>
      <c r="I19" s="27"/>
      <c r="J19" s="28">
        <f t="shared" si="2"/>
        <v>0</v>
      </c>
      <c r="L19" s="112"/>
    </row>
    <row r="20" spans="2:12" x14ac:dyDescent="0.25">
      <c r="B20" s="6">
        <v>232</v>
      </c>
      <c r="C20" s="7" t="s">
        <v>22</v>
      </c>
      <c r="D20" s="39"/>
      <c r="E20" s="27"/>
      <c r="F20" s="27"/>
      <c r="G20" s="27"/>
      <c r="H20" s="27"/>
      <c r="I20" s="27"/>
      <c r="J20" s="28">
        <f t="shared" si="2"/>
        <v>0</v>
      </c>
      <c r="L20" s="112"/>
    </row>
    <row r="21" spans="2:12" ht="22.5" x14ac:dyDescent="0.25">
      <c r="B21" s="12" t="s">
        <v>23</v>
      </c>
      <c r="C21" s="13" t="s">
        <v>24</v>
      </c>
      <c r="D21" s="31">
        <f t="shared" ref="D21:I21" si="3">SUM(D18:D20)</f>
        <v>0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>SUM(H18:H20)</f>
        <v>0</v>
      </c>
      <c r="I21" s="31">
        <f t="shared" si="3"/>
        <v>0</v>
      </c>
      <c r="J21" s="32">
        <f t="shared" si="2"/>
        <v>0</v>
      </c>
      <c r="L21" s="112"/>
    </row>
    <row r="22" spans="2:12" x14ac:dyDescent="0.25">
      <c r="B22" s="6">
        <v>230</v>
      </c>
      <c r="C22" s="7" t="s">
        <v>20</v>
      </c>
      <c r="D22" s="39"/>
      <c r="E22" s="31"/>
      <c r="F22" s="31"/>
      <c r="G22" s="31"/>
      <c r="H22" s="31"/>
      <c r="I22" s="31"/>
      <c r="J22" s="28">
        <f t="shared" si="2"/>
        <v>0</v>
      </c>
      <c r="L22" s="112"/>
    </row>
    <row r="23" spans="2:12" x14ac:dyDescent="0.25">
      <c r="B23" s="6">
        <v>231</v>
      </c>
      <c r="C23" s="7" t="s">
        <v>21</v>
      </c>
      <c r="D23" s="39"/>
      <c r="E23" s="31"/>
      <c r="F23" s="31"/>
      <c r="G23" s="31"/>
      <c r="H23" s="31"/>
      <c r="I23" s="31"/>
      <c r="J23" s="28">
        <f t="shared" si="2"/>
        <v>0</v>
      </c>
      <c r="L23" s="112"/>
    </row>
    <row r="24" spans="2:12" x14ac:dyDescent="0.25">
      <c r="B24" s="6">
        <v>232</v>
      </c>
      <c r="C24" s="7" t="s">
        <v>22</v>
      </c>
      <c r="D24" s="39"/>
      <c r="E24" s="31"/>
      <c r="F24" s="31"/>
      <c r="G24" s="31"/>
      <c r="H24" s="31"/>
      <c r="I24" s="31"/>
      <c r="J24" s="28">
        <f t="shared" si="2"/>
        <v>0</v>
      </c>
      <c r="L24" s="112"/>
    </row>
    <row r="25" spans="2:12" ht="22.5" x14ac:dyDescent="0.25">
      <c r="B25" s="12" t="s">
        <v>23</v>
      </c>
      <c r="C25" s="13" t="s">
        <v>25</v>
      </c>
      <c r="D25" s="31">
        <f t="shared" ref="D25:I25" si="4">SUM(D22:D24)</f>
        <v>0</v>
      </c>
      <c r="E25" s="31">
        <f t="shared" si="4"/>
        <v>0</v>
      </c>
      <c r="F25" s="31">
        <f t="shared" si="4"/>
        <v>0</v>
      </c>
      <c r="G25" s="31">
        <f t="shared" si="4"/>
        <v>0</v>
      </c>
      <c r="H25" s="31">
        <f>SUM(H22:H24)</f>
        <v>0</v>
      </c>
      <c r="I25" s="31">
        <f t="shared" si="4"/>
        <v>0</v>
      </c>
      <c r="J25" s="32">
        <f t="shared" si="2"/>
        <v>0</v>
      </c>
      <c r="L25" s="112"/>
    </row>
    <row r="26" spans="2:12" x14ac:dyDescent="0.25">
      <c r="B26" s="9" t="s">
        <v>26</v>
      </c>
      <c r="C26" s="15" t="s">
        <v>27</v>
      </c>
      <c r="D26" s="33">
        <f t="shared" ref="D26:I26" si="5">D21+D25</f>
        <v>0</v>
      </c>
      <c r="E26" s="33">
        <f t="shared" si="5"/>
        <v>0</v>
      </c>
      <c r="F26" s="33">
        <f t="shared" si="5"/>
        <v>0</v>
      </c>
      <c r="G26" s="33">
        <f t="shared" si="5"/>
        <v>0</v>
      </c>
      <c r="H26" s="33">
        <f>H21+H25</f>
        <v>0</v>
      </c>
      <c r="I26" s="33">
        <f t="shared" si="5"/>
        <v>0</v>
      </c>
      <c r="J26" s="34">
        <f t="shared" si="2"/>
        <v>0</v>
      </c>
      <c r="L26" s="112"/>
    </row>
    <row r="27" spans="2:12" x14ac:dyDescent="0.25">
      <c r="B27" s="155" t="s">
        <v>29</v>
      </c>
      <c r="C27" s="156"/>
      <c r="D27" s="35"/>
      <c r="E27" s="36"/>
      <c r="F27" s="36"/>
      <c r="G27" s="36"/>
      <c r="H27" s="36"/>
      <c r="I27" s="36"/>
      <c r="J27" s="28">
        <f>H27-I27</f>
        <v>0</v>
      </c>
      <c r="L27" s="112"/>
    </row>
    <row r="28" spans="2:12" ht="15.75" thickBot="1" x14ac:dyDescent="0.3">
      <c r="B28" s="157" t="s">
        <v>28</v>
      </c>
      <c r="C28" s="158"/>
      <c r="D28" s="37">
        <f t="shared" ref="D28:J28" si="6">D17+D26</f>
        <v>3888</v>
      </c>
      <c r="E28" s="37">
        <f t="shared" si="6"/>
        <v>7208</v>
      </c>
      <c r="F28" s="37">
        <f t="shared" si="6"/>
        <v>7208</v>
      </c>
      <c r="G28" s="37">
        <f t="shared" si="6"/>
        <v>7525</v>
      </c>
      <c r="H28" s="37">
        <f>H17+H26</f>
        <v>5153</v>
      </c>
      <c r="I28" s="37">
        <f t="shared" si="6"/>
        <v>4023.44</v>
      </c>
      <c r="J28" s="38">
        <f t="shared" si="6"/>
        <v>3501.56</v>
      </c>
      <c r="L28" s="112"/>
    </row>
  </sheetData>
  <mergeCells count="6">
    <mergeCell ref="B2:J2"/>
    <mergeCell ref="B7:B9"/>
    <mergeCell ref="C7:C9"/>
    <mergeCell ref="J8:J9"/>
    <mergeCell ref="B28:C28"/>
    <mergeCell ref="B27:C2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K46"/>
  <sheetViews>
    <sheetView topLeftCell="A25" workbookViewId="0">
      <selection activeCell="A32" sqref="A32:XFD37"/>
    </sheetView>
  </sheetViews>
  <sheetFormatPr defaultRowHeight="15" x14ac:dyDescent="0.25"/>
  <cols>
    <col min="1" max="1" width="4.5703125" style="1" customWidth="1"/>
    <col min="2" max="2" width="17.140625" style="1" customWidth="1"/>
    <col min="3" max="3" width="29.28515625" style="1" customWidth="1"/>
    <col min="4" max="4" width="9.7109375" style="1" customWidth="1"/>
    <col min="5" max="5" width="9.42578125" style="1" customWidth="1"/>
    <col min="6" max="6" width="9.28515625" style="1" customWidth="1"/>
    <col min="7" max="7" width="8.85546875" style="1" customWidth="1"/>
    <col min="8" max="8" width="0.140625" style="1" hidden="1" customWidth="1"/>
    <col min="9" max="9" width="9.28515625" style="1" customWidth="1"/>
    <col min="10" max="10" width="9" style="1" customWidth="1"/>
    <col min="11" max="16384" width="9.140625" style="1"/>
  </cols>
  <sheetData>
    <row r="2" spans="2:11" x14ac:dyDescent="0.25">
      <c r="B2" s="160" t="s">
        <v>90</v>
      </c>
      <c r="C2" s="160"/>
      <c r="D2" s="160"/>
      <c r="E2" s="160"/>
      <c r="F2" s="160"/>
      <c r="G2" s="160"/>
      <c r="H2" s="160"/>
      <c r="I2" s="160"/>
      <c r="J2" s="160"/>
    </row>
    <row r="4" spans="2:11" s="182" customFormat="1" ht="15.75" x14ac:dyDescent="0.25">
      <c r="B4" s="188" t="s">
        <v>107</v>
      </c>
      <c r="C4" s="188"/>
      <c r="D4" s="188"/>
      <c r="E4" s="188"/>
      <c r="F4" s="188"/>
      <c r="G4" s="188"/>
      <c r="H4" s="188"/>
      <c r="I4" s="188"/>
      <c r="J4" s="188"/>
    </row>
    <row r="5" spans="2:11" ht="15.75" thickBot="1" x14ac:dyDescent="0.3">
      <c r="J5" s="191" t="s">
        <v>80</v>
      </c>
    </row>
    <row r="6" spans="2:11" x14ac:dyDescent="0.25">
      <c r="B6" s="192"/>
      <c r="C6" s="78"/>
      <c r="D6" s="78"/>
      <c r="E6" s="193"/>
      <c r="F6" s="193"/>
      <c r="G6" s="194"/>
      <c r="H6" s="194"/>
      <c r="I6" s="194"/>
      <c r="J6" s="195"/>
      <c r="K6" s="183"/>
    </row>
    <row r="7" spans="2:11" x14ac:dyDescent="0.25">
      <c r="B7" s="25" t="s">
        <v>32</v>
      </c>
      <c r="C7" s="59" t="s">
        <v>114</v>
      </c>
      <c r="D7" s="4"/>
      <c r="E7" s="4"/>
      <c r="F7" s="4"/>
      <c r="G7" s="4"/>
      <c r="H7" s="4"/>
      <c r="I7" s="64"/>
      <c r="J7" s="65"/>
      <c r="K7" s="183"/>
    </row>
    <row r="8" spans="2:11" x14ac:dyDescent="0.25">
      <c r="B8" s="25" t="s">
        <v>33</v>
      </c>
      <c r="C8" s="59" t="s">
        <v>113</v>
      </c>
      <c r="D8" s="79"/>
      <c r="E8" s="79"/>
      <c r="F8" s="79"/>
      <c r="G8" s="79"/>
      <c r="H8" s="4"/>
      <c r="I8" s="64"/>
      <c r="J8" s="65"/>
      <c r="K8" s="183"/>
    </row>
    <row r="9" spans="2:11" s="185" customFormat="1" x14ac:dyDescent="0.25">
      <c r="B9" s="197" t="s">
        <v>2</v>
      </c>
      <c r="C9" s="198" t="s">
        <v>3</v>
      </c>
      <c r="D9" s="80" t="s">
        <v>4</v>
      </c>
      <c r="E9" s="80" t="s">
        <v>5</v>
      </c>
      <c r="F9" s="80" t="s">
        <v>6</v>
      </c>
      <c r="G9" s="80" t="s">
        <v>7</v>
      </c>
      <c r="H9" s="199" t="s">
        <v>8</v>
      </c>
      <c r="I9" s="199" t="s">
        <v>9</v>
      </c>
      <c r="J9" s="200" t="s">
        <v>81</v>
      </c>
      <c r="K9" s="184"/>
    </row>
    <row r="10" spans="2:11" s="187" customFormat="1" ht="38.25" customHeight="1" x14ac:dyDescent="0.25">
      <c r="B10" s="201"/>
      <c r="C10" s="202"/>
      <c r="D10" s="77" t="s">
        <v>10</v>
      </c>
      <c r="E10" s="77" t="s">
        <v>82</v>
      </c>
      <c r="F10" s="203" t="s">
        <v>83</v>
      </c>
      <c r="G10" s="203" t="s">
        <v>83</v>
      </c>
      <c r="H10" s="203" t="s">
        <v>85</v>
      </c>
      <c r="I10" s="77" t="s">
        <v>10</v>
      </c>
      <c r="J10" s="204" t="s">
        <v>84</v>
      </c>
      <c r="K10" s="186"/>
    </row>
    <row r="11" spans="2:11" s="187" customFormat="1" ht="18.75" customHeight="1" x14ac:dyDescent="0.25">
      <c r="B11" s="205"/>
      <c r="C11" s="206"/>
      <c r="D11" s="63" t="s">
        <v>111</v>
      </c>
      <c r="E11" s="63" t="s">
        <v>108</v>
      </c>
      <c r="F11" s="63" t="s">
        <v>109</v>
      </c>
      <c r="G11" s="63" t="s">
        <v>110</v>
      </c>
      <c r="H11" s="63" t="s">
        <v>115</v>
      </c>
      <c r="I11" s="63" t="s">
        <v>124</v>
      </c>
      <c r="J11" s="207"/>
      <c r="K11" s="186"/>
    </row>
    <row r="12" spans="2:11" x14ac:dyDescent="0.25">
      <c r="B12" s="6">
        <v>600</v>
      </c>
      <c r="C12" s="7" t="s">
        <v>11</v>
      </c>
      <c r="D12" s="41">
        <f>'1110'!D10+'1120'!D9+'1710'!D11+'3140'!D12+'3280'!D11+'3600'!D11+'4160'!D11+'4220'!D12+'4240'!D12+'4260'!D12+'4520'!D10+'4570'!D10+'4740'!D10+'4760'!D10+'5100'!D10+'6140'!D10+'6260'!D10+'6330'!D10+'6440'!D10+'7220'!D10+'8130'!D10+'8220'!D10+'9120'!D10+'9230'!D10+'9240'!D10+'10140'!D10+'10430'!D10+'10661'!D10</f>
        <v>411407.2</v>
      </c>
      <c r="E12" s="41">
        <f>'1110'!E10+'1120'!E9+'1710'!E11+'3140'!E12+'3280'!E11+'3600'!E11+'4160'!E11+'4220'!E12+'4240'!E12+'4260'!E12+'4520'!E10+'4570'!E10+'4740'!E10+'4760'!E10+'5100'!E10+'6140'!E10+'6260'!E10+'6330'!E10+'6440'!E10+'7220'!E10+'8130'!E10+'8220'!E10+'9120'!E10+'9230'!E10+'9240'!E10+'10140'!E10+'10430'!E10+'10661'!E10</f>
        <v>441314</v>
      </c>
      <c r="F12" s="41">
        <f>'1110'!F10+'1120'!F9+'1710'!F11+'3140'!F12+'3280'!F11+'3600'!F11+'4160'!F11+'4220'!F12+'4240'!F12+'4260'!F12+'4520'!F10+'4570'!F10+'4740'!F10+'4760'!F10+'5100'!F10+'6140'!F10+'6260'!F10+'6330'!F10+'6440'!F10+'7220'!F10+'8130'!F10+'8220'!F10+'9120'!F10+'9230'!F10+'9240'!F10+'10140'!F10+'10430'!F10+'10661'!F10</f>
        <v>441314</v>
      </c>
      <c r="G12" s="41">
        <f>'1110'!G10+'1120'!G9+'1710'!G11+'3140'!G12+'3280'!G11+'3600'!G11+'4160'!G11+'4220'!G12+'4240'!G12+'4260'!G12+'4520'!G10+'4570'!G10+'4740'!G10+'4760'!G10+'5100'!G10+'6140'!G10+'6260'!G10+'6330'!G10+'6440'!G10+'7220'!G10+'8130'!G10+'8220'!G10+'9120'!G10+'9230'!G10+'9240'!G10+'10140'!G10+'10430'!G10+'10661'!G10</f>
        <v>440944.91</v>
      </c>
      <c r="H12" s="41">
        <f>'1110'!H10+'1120'!H9+'1710'!H11+'3140'!H12+'3280'!H11+'3600'!H11+'4160'!H11+'4220'!H12+'4240'!H12+'4260'!H12+'4520'!H10+'4570'!H10+'4740'!H10+'4760'!H10+'5100'!H10+'6140'!H10+'6260'!H10+'6330'!H10+'6440'!H10+'7220'!H10+'8130'!H10+'8220'!H10+'9120'!H10+'9230'!H10+'9240'!H10+'10140'!H10+'10430'!H10+'10661'!H10</f>
        <v>312958.25</v>
      </c>
      <c r="I12" s="41">
        <f>'1110'!I10+'1120'!I9+'1710'!I11+'3140'!I12+'3280'!I11+'3600'!I11+'4160'!I11+'4220'!I12+'4240'!I12+'4260'!I12+'4520'!I10+'4570'!I10+'4740'!I10+'4760'!I10+'5100'!I10+'6140'!I10+'6260'!I10+'6330'!I10+'6440'!I10+'7220'!I10+'8130'!I10+'8220'!I10+'9120'!I10+'9230'!I10+'9240'!I10+'10140'!I10+'10430'!I10+'10661'!I10</f>
        <v>399352.35000000009</v>
      </c>
      <c r="J12" s="20">
        <f>'1110'!J10+'1120'!J9+'1710'!J11+'3140'!J12+'3280'!J11+'3600'!J11+'4160'!J11+'4220'!J12+'4240'!J12+'4260'!J12+'4520'!J10+'4570'!J10+'4740'!J10+'4760'!J10+'5100'!J10+'6140'!J10+'6260'!J10+'6330'!J10+'6440'!J10+'7220'!J10+'8130'!J10+'8220'!J10+'9120'!J10+'9230'!J10+'9240'!J10+'10140'!J10+'10430'!J10+'10661'!J10</f>
        <v>41592.55999999999</v>
      </c>
    </row>
    <row r="13" spans="2:11" x14ac:dyDescent="0.25">
      <c r="B13" s="6">
        <v>601</v>
      </c>
      <c r="C13" s="7" t="s">
        <v>12</v>
      </c>
      <c r="D13" s="41">
        <f>'1110'!D11+'1120'!D10+'1710'!D12+'3140'!D13+'3280'!D12+'3600'!D12+'4160'!D12+'4220'!D13+'4240'!D13+'4260'!D13+'4520'!D11+'4570'!D11+'4740'!D11+'4760'!D11+'5100'!D11+'6140'!D11+'6260'!D11+'6330'!D11+'6440'!D11+'7220'!D11+'8130'!D11+'8220'!D11+'9120'!D11+'9230'!D11+'9240'!D11+'10140'!D11+'10430'!D11+'10661'!D11</f>
        <v>68380.2</v>
      </c>
      <c r="E13" s="41">
        <f>'1110'!E11+'1120'!E10+'1710'!E12+'3140'!E13+'3280'!E12+'3600'!E12+'4160'!E12+'4220'!E13+'4240'!E13+'4260'!E13+'4520'!E11+'4570'!E11+'4740'!E11+'4760'!E11+'5100'!E11+'6140'!E11+'6260'!E11+'6330'!E11+'6440'!E11+'7220'!E11+'8130'!E11+'8220'!E11+'9120'!E11+'9230'!E11+'9240'!E11+'10140'!E11+'10430'!E11+'10661'!E11</f>
        <v>72972</v>
      </c>
      <c r="F13" s="41">
        <f>'1110'!F11+'1120'!F10+'1710'!F12+'3140'!F13+'3280'!F12+'3600'!F12+'4160'!F12+'4220'!F13+'4240'!F13+'4260'!F13+'4520'!F11+'4570'!F11+'4740'!F11+'4760'!F11+'5100'!F11+'6140'!F11+'6260'!F11+'6330'!F11+'6440'!F11+'7220'!F11+'8130'!F11+'8220'!F11+'9120'!F11+'9230'!F11+'9240'!F11+'10140'!F11+'10430'!F11+'10661'!F11</f>
        <v>72972</v>
      </c>
      <c r="G13" s="41">
        <f>'1110'!G11+'1120'!G10+'1710'!G12+'3140'!G13+'3280'!G12+'3600'!G12+'4160'!G12+'4220'!G13+'4240'!G13+'4260'!G13+'4520'!G11+'4570'!G11+'4740'!G11+'4760'!G11+'5100'!G11+'6140'!G11+'6260'!G11+'6330'!G11+'6440'!G11+'7220'!G11+'8130'!G11+'8220'!G11+'9120'!G11+'9230'!G11+'9240'!G11+'10140'!G11+'10430'!G11+'10661'!G11</f>
        <v>72992.3</v>
      </c>
      <c r="H13" s="41">
        <f>'1110'!H11+'1120'!H10+'1710'!H12+'3140'!H13+'3280'!H12+'3600'!H12+'4160'!H12+'4220'!H13+'4240'!H13+'4260'!H13+'4520'!H11+'4570'!H11+'4740'!H11+'4760'!H11+'5100'!H11+'6140'!H11+'6260'!H11+'6330'!H11+'6440'!H11+'7220'!H11+'8130'!H11+'8220'!H11+'9120'!H11+'9230'!H11+'9240'!H11+'10140'!H11+'10430'!H11+'10661'!H11</f>
        <v>53043.894999999997</v>
      </c>
      <c r="I13" s="120">
        <f>'1110'!I11+'1120'!I10+'1710'!I12+'3140'!I13+'3280'!I12+'3600'!I12+'4160'!I12+'4220'!I13+'4240'!I13+'4260'!I13+'4520'!I11+'4570'!I11+'4740'!I11+'4760'!I11+'5100'!I11+'6140'!I11+'6260'!I11+'6330'!I11+'6440'!I11+'7220'!I11+'8130'!I11+'8220'!I11+'9120'!I11+'9230'!I11+'9240'!I11+'10140'!I11+'10430'!I11+'10661'!I11</f>
        <v>66537.760000000009</v>
      </c>
      <c r="J13" s="20">
        <f>'1110'!J11+'1120'!J10+'1710'!J12+'3140'!J13+'3280'!J12+'3600'!J12+'4160'!J12+'4220'!J13+'4240'!J13+'4260'!J13+'4520'!J11+'4570'!J11+'4740'!J11+'4760'!J11+'5100'!J11+'6140'!J11+'6260'!J11+'6330'!J11+'6440'!J11+'7220'!J11+'8130'!J11+'8220'!J11+'9120'!J11+'9230'!J11+'9240'!J11+'10140'!J11+'10430'!J11+'10661'!J11</f>
        <v>6454.5400000000027</v>
      </c>
    </row>
    <row r="14" spans="2:11" x14ac:dyDescent="0.25">
      <c r="B14" s="6">
        <v>602</v>
      </c>
      <c r="C14" s="7" t="s">
        <v>13</v>
      </c>
      <c r="D14" s="41">
        <f>'1110'!D12+'1120'!D11+'1710'!D13+'3140'!D14+'3280'!D13+'3600'!D13+'4160'!D13+'4220'!D14+'4240'!D14+'4260'!D14+'4520'!D12+'4570'!D12+'4740'!D12+'4760'!D12+'5100'!D12+'6140'!D12+'6260'!D12+'6330'!D12+'6440'!D12+'7220'!D12+'8130'!D12+'8220'!D12+'9120'!D12+'9230'!D12+'9240'!D12+'10140'!D12+'10430'!D12+'10661'!D12</f>
        <v>150534.20000000001</v>
      </c>
      <c r="E14" s="41">
        <f>'1110'!E12+'1120'!E11+'1710'!E13+'3140'!E14+'3280'!E13+'3600'!E13+'4160'!E13+'4220'!E14+'4240'!E14+'4260'!E14+'4520'!E12+'4570'!E12+'4740'!E12+'4760'!E12+'5100'!E12+'6140'!E12+'6260'!E12+'6330'!E12+'6440'!E12+'7220'!E12+'8130'!E12+'8220'!E12+'9120'!E12+'9230'!E12+'9240'!E12+'10140'!E12+'10430'!E12+'10661'!E12</f>
        <v>344389</v>
      </c>
      <c r="F14" s="41">
        <f>'1110'!F12+'1120'!F11+'1710'!F13+'3140'!F14+'3280'!F13+'3600'!F13+'4160'!F13+'4220'!F14+'4240'!F14+'4260'!F14+'4520'!F12+'4570'!F12+'4740'!F12+'4760'!F12+'5100'!F12+'6140'!F12+'6260'!F12+'6330'!F12+'6440'!F12+'7220'!F12+'8130'!F12+'8220'!F12+'9120'!F12+'9230'!F12+'9240'!F12+'10140'!F12+'10430'!F12+'10661'!F12</f>
        <v>344389</v>
      </c>
      <c r="G14" s="41">
        <f>'1110'!G12+'1120'!G11+'1710'!G13+'3140'!G14+'3280'!G13+'3600'!G13+'4160'!G13+'4220'!G14+'4240'!G14+'4260'!G14+'4520'!G12+'4570'!G12+'4740'!G12+'4760'!G12+'5100'!G12+'6140'!G12+'6260'!G12+'6330'!G12+'6440'!G12+'7220'!G12+'8130'!G12+'8220'!G12+'9120'!G12+'9230'!G12+'9240'!G12+'10140'!G12+'10430'!G12+'10661'!G12</f>
        <v>382588.05</v>
      </c>
      <c r="H14" s="41">
        <f>'1110'!H12+'1120'!H11+'1710'!H13+'3140'!H14+'3280'!H13+'3600'!H13+'4160'!H13+'4220'!H14+'4240'!H14+'4260'!H14+'4520'!H12+'4570'!H12+'4740'!H12+'4760'!H12+'5100'!H12+'6140'!H12+'6260'!H12+'6330'!H12+'6440'!H12+'7220'!H12+'8130'!H12+'8220'!H12+'9120'!H12+'9230'!H12+'9240'!H12+'10140'!H12+'10430'!H12+'10661'!H12</f>
        <v>290120.89</v>
      </c>
      <c r="I14" s="41">
        <f>'1110'!I12+'1120'!I11+'1710'!I13+'3140'!I14+'3280'!I13+'3600'!I13+'4160'!I13+'4220'!I14+'4240'!I14+'4260'!I14+'4520'!I12+'4570'!I12+'4740'!I12+'4760'!I12+'5100'!I12+'6140'!I12+'6260'!I12+'6330'!I12+'6440'!I12+'7220'!I12+'8130'!I12+'8220'!I12+'9120'!I12+'9230'!I12+'9240'!I12+'10140'!I12+'10430'!I12+'10661'!I12</f>
        <v>227309.52999999997</v>
      </c>
      <c r="J14" s="20">
        <f>'1110'!J12+'1120'!J11+'1710'!J13+'3140'!J14+'3280'!J13+'3600'!J13+'4160'!J13+'4220'!J14+'4240'!J14+'4260'!J14+'4520'!J12+'4570'!J12+'4740'!J12+'4760'!J12+'5100'!J12+'6140'!J12+'6260'!J12+'6330'!J12+'6440'!J12+'7220'!J12+'8130'!J12+'8220'!J12+'9120'!J12+'9230'!J12+'9240'!J12+'10140'!J12+'10430'!J12+'10661'!J12</f>
        <v>155278.51999999999</v>
      </c>
    </row>
    <row r="15" spans="2:11" x14ac:dyDescent="0.25">
      <c r="B15" s="6">
        <v>603</v>
      </c>
      <c r="C15" s="7" t="s">
        <v>14</v>
      </c>
      <c r="D15" s="41">
        <f>'1110'!D13+'1120'!D12+'1710'!D14+'3140'!D15+'3280'!D14+'3600'!D14+'4160'!D14+'4220'!D15+'4240'!D15+'4260'!D15+'4520'!D13+'4570'!D13+'4740'!D13+'4760'!D13+'5100'!D13+'6140'!D13+'6260'!D13+'6330'!D13+'6440'!D13+'7220'!D13+'8130'!D13+'8220'!D13+'9120'!D13+'9230'!D13+'9240'!D13+'10140'!D13+'10430'!D13+'10661'!D13</f>
        <v>23000</v>
      </c>
      <c r="E15" s="41">
        <f>'1110'!E13+'1120'!E12+'1710'!E14+'3140'!E15+'3280'!E14+'3600'!E14+'4160'!E14+'4220'!E15+'4240'!E15+'4260'!E15+'4520'!E13+'4570'!E13+'4740'!E13+'4760'!E13+'5100'!E13+'6140'!E13+'6260'!E13+'6330'!E13+'6440'!E13+'7220'!E13+'8130'!E13+'8220'!E13+'9120'!E13+'9230'!E13+'9240'!E13+'10140'!E13+'10430'!E13+'10661'!E13</f>
        <v>25000</v>
      </c>
      <c r="F15" s="41">
        <f>'1110'!F13+'1120'!F12+'1710'!F14+'3140'!F15+'3280'!F14+'3600'!F14+'4160'!F14+'4220'!F15+'4240'!F15+'4260'!F15+'4520'!F13+'4570'!F13+'4740'!F13+'4760'!F13+'5100'!F13+'6140'!F13+'6260'!F13+'6330'!F13+'6440'!F13+'7220'!F13+'8130'!F13+'8220'!F13+'9120'!F13+'9230'!F13+'9240'!F13+'10140'!F13+'10430'!F13+'10661'!F13</f>
        <v>25000</v>
      </c>
      <c r="G15" s="41">
        <f>'1110'!G13+'1120'!G12+'1710'!G14+'3140'!G15+'3280'!G14+'3600'!G14+'4160'!G14+'4220'!G15+'4240'!G15+'4260'!G15+'4520'!G13+'4570'!G13+'4740'!G13+'4760'!G13+'5100'!G13+'6140'!G13+'6260'!G13+'6330'!G13+'6440'!G13+'7220'!G13+'8130'!G13+'8220'!G13+'9120'!G13+'9230'!G13+'9240'!G13+'10140'!G13+'10430'!G13+'10661'!G13</f>
        <v>25000</v>
      </c>
      <c r="H15" s="41">
        <f>'1110'!H13+'1120'!H12+'1710'!H14+'3140'!H15+'3280'!H14+'3600'!H14+'4160'!H14+'4220'!H15+'4240'!H15+'4260'!H15+'4520'!H13+'4570'!H13+'4740'!H13+'4760'!H13+'5100'!H13+'6140'!H13+'6260'!H13+'6330'!H13+'6440'!H13+'7220'!H13+'8130'!H13+'8220'!H13+'9120'!H13+'9230'!H13+'9240'!H13+'10140'!H13+'10430'!H13+'10661'!H13</f>
        <v>19050</v>
      </c>
      <c r="I15" s="41">
        <f>'1110'!I13+'1120'!I12+'1710'!I14+'3140'!I15+'3280'!I14+'3600'!I14+'4160'!I14+'4220'!I15+'4240'!I15+'4260'!I15+'4520'!I13+'4570'!I13+'4740'!I13+'4760'!I13+'5100'!I13+'6140'!I13+'6260'!I13+'6330'!I13+'6440'!I13+'7220'!I13+'8130'!I13+'8220'!I13+'9120'!I13+'9230'!I13+'9240'!I13+'10140'!I13+'10430'!I13+'10661'!I13</f>
        <v>25000</v>
      </c>
      <c r="J15" s="20">
        <f>'1110'!J13+'1120'!J12+'1710'!J14+'3140'!J15+'3280'!J14+'3600'!J14+'4160'!J14+'4220'!J15+'4240'!J15+'4260'!J15+'4520'!J13+'4570'!J13+'4740'!J13+'4760'!J13+'5100'!J13+'6140'!J13+'6260'!J13+'6330'!J13+'6440'!J13+'7220'!J13+'8130'!J13+'8220'!J13+'9120'!J13+'9230'!J13+'9240'!J13+'10140'!J13+'10430'!J13+'10661'!J13</f>
        <v>0</v>
      </c>
    </row>
    <row r="16" spans="2:11" x14ac:dyDescent="0.25">
      <c r="B16" s="6">
        <v>604</v>
      </c>
      <c r="C16" s="7" t="s">
        <v>15</v>
      </c>
      <c r="D16" s="41">
        <f>'1110'!D14+'1120'!D13+'1710'!D15+'3140'!D16+'3280'!D15+'3600'!D15+'4160'!D15+'4220'!D16+'4240'!D16+'4260'!D16+'4520'!D14+'4570'!D14+'4740'!D14+'4760'!D14+'5100'!D14+'6140'!D14+'6260'!D14+'6330'!D14+'6440'!D14+'7220'!D14+'8130'!D14+'8220'!D14+'9120'!D14+'9230'!D14+'9240'!D14+'10140'!D14+'10430'!D14+'10661'!D14</f>
        <v>1458</v>
      </c>
      <c r="E16" s="41">
        <f>'1110'!E14+'1120'!E13+'1710'!E15+'3140'!E16+'3280'!E15+'3600'!E15+'4160'!E15+'4220'!E16+'4240'!E16+'4260'!E16+'4520'!E14+'4570'!E14+'4740'!E14+'4760'!E14+'5100'!E14+'6140'!E14+'6260'!E14+'6330'!E14+'6440'!E14+'7220'!E14+'8130'!E14+'8220'!E14+'9120'!E14+'9230'!E14+'9240'!E14+'10140'!E14+'10430'!E14+'10661'!E14</f>
        <v>3060</v>
      </c>
      <c r="F16" s="41">
        <f>'1110'!F14+'1120'!F13+'1710'!F15+'3140'!F16+'3280'!F15+'3600'!F15+'4160'!F15+'4220'!F16+'4240'!F16+'4260'!F16+'4520'!F14+'4570'!F14+'4740'!F14+'4760'!F14+'5100'!F14+'6140'!F14+'6260'!F14+'6330'!F14+'6440'!F14+'7220'!F14+'8130'!F14+'8220'!F14+'9120'!F14+'9230'!F14+'9240'!F14+'10140'!F14+'10430'!F14+'10661'!F14</f>
        <v>3060</v>
      </c>
      <c r="G16" s="41">
        <f>'1110'!G14+'1120'!G13+'1710'!G15+'3140'!G16+'3280'!G15+'3600'!G15+'4160'!G15+'4220'!G16+'4240'!G16+'4260'!G16+'4520'!G14+'4570'!G14+'4740'!G14+'4760'!G14+'5100'!G14+'6140'!G14+'6260'!G14+'6330'!G14+'6440'!G14+'7220'!G14+'8130'!G14+'8220'!G14+'9120'!G14+'9230'!G14+'9240'!G14+'10140'!G14+'10430'!G14+'10661'!G14</f>
        <v>3960</v>
      </c>
      <c r="H16" s="41">
        <f>'1110'!H14+'1120'!H13+'1710'!H15+'3140'!H16+'3280'!H15+'3600'!H15+'4160'!H15+'4220'!H16+'4240'!H16+'4260'!H16+'4520'!H14+'4570'!H14+'4740'!H14+'4760'!H14+'5100'!H14+'6140'!H14+'6260'!H14+'6330'!H14+'6440'!H14+'7220'!H14+'8130'!H14+'8220'!H14+'9120'!H14+'9230'!H14+'9240'!H14+'10140'!H14+'10430'!H14+'10661'!H14</f>
        <v>3060</v>
      </c>
      <c r="I16" s="41">
        <f>'1110'!I14+'1120'!I13+'1710'!I15+'3140'!I16+'3280'!I15+'3600'!I15+'4160'!I15+'4220'!I16+'4240'!I16+'4260'!I16+'4520'!I14+'4570'!I14+'4740'!I14+'4760'!I14+'5100'!I14+'6140'!I14+'6260'!I14+'6330'!I14+'6440'!I14+'7220'!I14+'8130'!I14+'8220'!I14+'9120'!I14+'9230'!I14+'9240'!I14+'10140'!I14+'10430'!I14+'10661'!I14</f>
        <v>3945</v>
      </c>
      <c r="J16" s="20">
        <f>'1110'!J14+'1120'!J13+'1710'!J15+'3140'!J16+'3280'!J15+'3600'!J15+'4160'!J15+'4220'!J16+'4240'!J16+'4260'!J16+'4520'!J14+'4570'!J14+'4740'!J14+'4760'!J14+'5100'!J14+'6140'!J14+'6260'!J14+'6330'!J14+'6440'!J14+'7220'!J14+'8130'!J14+'8220'!J14+'9120'!J14+'9230'!J14+'9240'!J14+'10140'!J14+'10430'!J14+'10661'!J14</f>
        <v>15</v>
      </c>
    </row>
    <row r="17" spans="2:11" x14ac:dyDescent="0.25">
      <c r="B17" s="6">
        <v>605</v>
      </c>
      <c r="C17" s="7" t="s">
        <v>16</v>
      </c>
      <c r="D17" s="41">
        <f>'1110'!D15+'1120'!D14+'1710'!D16+'3140'!D17+'3280'!D16+'3600'!D16+'4160'!D16+'4220'!D17+'4240'!D17+'4260'!D17+'4520'!D15+'4570'!D15+'4740'!D15+'4760'!D15+'5100'!D15+'6140'!D15+'6260'!D15+'6330'!D15+'6440'!D15+'7220'!D15+'8130'!D15+'8220'!D15+'9120'!D15+'9230'!D15+'9240'!D15+'10140'!D15+'10430'!D15+'10661'!D15</f>
        <v>0</v>
      </c>
      <c r="E17" s="41">
        <f>'1110'!E15+'1120'!E14+'1710'!E16+'3140'!E17+'3280'!E16+'3600'!E16+'4160'!E16+'4220'!E17+'4240'!E17+'4260'!E17+'4520'!E15+'4570'!E15+'4740'!E15+'4760'!E15+'5100'!E15+'6140'!E15+'6260'!E15+'6330'!E15+'6440'!E15+'7220'!E15+'8130'!E15+'8220'!E15+'9120'!E15+'9230'!E15+'9240'!E15+'10140'!E15+'10430'!E15+'10661'!E15</f>
        <v>0</v>
      </c>
      <c r="F17" s="41">
        <f>'1110'!F15+'1120'!F14+'1710'!F16+'3140'!F17+'3280'!F16+'3600'!F16+'4160'!F16+'4220'!F17+'4240'!F17+'4260'!F17+'4520'!F15+'4570'!F15+'4740'!F15+'4760'!F15+'5100'!F15+'6140'!F15+'6260'!F15+'6330'!F15+'6440'!F15+'7220'!F15+'8130'!F15+'8220'!F15+'9120'!F15+'9230'!F15+'9240'!F15+'10140'!F15+'10430'!F15+'10661'!F15</f>
        <v>0</v>
      </c>
      <c r="G17" s="41">
        <f>'1110'!G15+'1120'!G14+'1710'!G16+'3140'!G17+'3280'!G16+'3600'!G16+'4160'!G16+'4220'!G17+'4240'!G17+'4260'!G17+'4520'!G15+'4570'!G15+'4740'!G15+'4760'!G15+'5100'!G15+'6140'!G15+'6260'!G15+'6330'!G15+'6440'!G15+'7220'!G15+'8130'!G15+'8220'!G15+'9120'!G15+'9230'!G15+'9240'!G15+'10140'!G15+'10430'!G15+'10661'!G15</f>
        <v>0</v>
      </c>
      <c r="H17" s="41">
        <f>'1110'!H15+'1120'!H14+'1710'!H16+'3140'!H17+'3280'!H16+'3600'!H16+'4160'!H16+'4220'!H17+'4240'!H17+'4260'!H17+'4520'!H15+'4570'!H15+'4740'!H15+'4760'!H15+'5100'!H15+'6140'!H15+'6260'!H15+'6330'!H15+'6440'!H15+'7220'!H15+'8130'!H15+'8220'!H15+'9120'!H15+'9230'!H15+'9240'!H15+'10140'!H15+'10430'!H15+'10661'!H15</f>
        <v>0</v>
      </c>
      <c r="I17" s="41">
        <f>'1110'!I15+'1120'!I14+'1710'!I16+'3140'!I17+'3280'!I16+'3600'!I16+'4160'!I16+'4220'!I17+'4240'!I17+'4260'!I17+'4520'!I15+'4570'!I15+'4740'!I15+'4760'!I15+'5100'!I15+'6140'!I15+'6260'!I15+'6330'!I15+'6440'!I15+'7220'!I15+'8130'!I15+'8220'!I15+'9120'!I15+'9230'!I15+'9240'!I15+'10140'!I15+'10430'!I15+'10661'!I15</f>
        <v>0</v>
      </c>
      <c r="J17" s="20">
        <f>'1110'!J15+'1120'!J14+'1710'!J16+'3140'!J17+'3280'!J16+'3600'!J16+'4160'!J16+'4220'!J17+'4240'!J17+'4260'!J17+'4520'!J15+'4570'!J15+'4740'!J15+'4760'!J15+'5100'!J15+'6140'!J15+'6260'!J15+'6330'!J15+'6440'!J15+'7220'!J15+'8130'!J15+'8220'!J15+'9120'!J15+'9230'!J15+'9240'!J15+'10140'!J15+'10430'!J15+'10661'!J15</f>
        <v>0</v>
      </c>
    </row>
    <row r="18" spans="2:11" x14ac:dyDescent="0.25">
      <c r="B18" s="6">
        <v>606</v>
      </c>
      <c r="C18" s="7" t="s">
        <v>17</v>
      </c>
      <c r="D18" s="41">
        <f>'1110'!D16+'1120'!D15+'1710'!D17+'3140'!D18+'3280'!D17+'3600'!D17+'4160'!D17+'4220'!D18+'4240'!D18+'4260'!D18+'4520'!D16+'4570'!D16+'4740'!D16+'4760'!D16+'5100'!D16+'6140'!D16+'6260'!D16+'6330'!D16+'6440'!D16+'7220'!D16+'8130'!D16+'8220'!D16+'9120'!D16+'9230'!D16+'9240'!D16+'10140'!D16+'10430'!D16+'10661'!D16</f>
        <v>4267</v>
      </c>
      <c r="E18" s="41">
        <f>'1110'!E16+'1120'!E15+'1710'!E17+'3140'!E18+'3280'!E17+'3600'!E17+'4160'!E17+'4220'!E18+'4240'!E18+'4260'!E18+'4520'!E16+'4570'!E16+'4740'!E16+'4760'!E16+'5100'!E16+'6140'!E16+'6260'!E16+'6330'!E16+'6440'!E16+'7220'!E16+'8130'!E16+'8220'!E16+'9120'!E16+'9230'!E16+'9240'!E16+'10140'!E16+'10430'!E16+'10661'!E16</f>
        <v>15081</v>
      </c>
      <c r="F18" s="41">
        <f>'1110'!F16+'1120'!F15+'1710'!F17+'3140'!F18+'3280'!F17+'3600'!F17+'4160'!F17+'4220'!F18+'4240'!F18+'4260'!F18+'4520'!F16+'4570'!F16+'4740'!F16+'4760'!F16+'5100'!F16+'6140'!F16+'6260'!F16+'6330'!F16+'6440'!F16+'7220'!F16+'8130'!F16+'8220'!F16+'9120'!F16+'9230'!F16+'9240'!F16+'10140'!F16+'10430'!F16+'10661'!F16</f>
        <v>15081</v>
      </c>
      <c r="G18" s="41">
        <f>'1110'!G16+'1120'!G15+'1710'!G17+'3140'!G18+'3280'!G17+'3600'!G17+'4160'!G17+'4220'!G18+'4240'!G18+'4260'!G18+'4520'!G16+'4570'!G16+'4740'!G16+'4760'!G16+'5100'!G16+'6140'!G16+'6260'!G16+'6330'!G16+'6440'!G16+'7220'!G16+'8130'!G16+'8220'!G16+'9120'!G16+'9230'!G16+'9240'!G16+'10140'!G16+'10430'!G16+'10661'!G16</f>
        <v>34646.740000000005</v>
      </c>
      <c r="H18" s="41">
        <f>'1110'!H16+'1120'!H15+'1710'!H17+'3140'!H18+'3280'!H17+'3600'!H17+'4160'!H17+'4220'!H18+'4240'!H18+'4260'!H18+'4520'!H16+'4570'!H16+'4740'!H16+'4760'!H16+'5100'!H16+'6140'!H16+'6260'!H16+'6330'!H16+'6440'!H16+'7220'!H16+'8130'!H16+'8220'!H16+'9120'!H16+'9230'!H16+'9240'!H16+'10140'!H16+'10430'!H16+'10661'!H16</f>
        <v>30779.74</v>
      </c>
      <c r="I18" s="41">
        <f>'1110'!I16+'1120'!I15+'1710'!I17+'3140'!I18+'3280'!I17+'3600'!I17+'4160'!I17+'4220'!I18+'4240'!I18+'4260'!I18+'4520'!I16+'4570'!I16+'4740'!I16+'4760'!I16+'5100'!I16+'6140'!I16+'6260'!I16+'6330'!I16+'6440'!I16+'7220'!I16+'8130'!I16+'8220'!I16+'9120'!I16+'9230'!I16+'9240'!I16+'10140'!I16+'10430'!I16+'10661'!I16</f>
        <v>5155.58</v>
      </c>
      <c r="J18" s="20">
        <f>'1110'!J16+'1120'!J15+'1710'!J17+'3140'!J18+'3280'!J17+'3600'!J17+'4160'!J17+'4220'!J18+'4240'!J18+'4260'!J18+'4520'!J16+'4570'!J16+'4740'!J16+'4760'!J16+'5100'!J16+'6140'!J16+'6260'!J16+'6330'!J16+'6440'!J16+'7220'!J16+'8130'!J16+'8220'!J16+'9120'!J16+'9230'!J16+'9240'!J16+'10140'!J16+'10430'!J16+'10661'!J16</f>
        <v>29491.160000000003</v>
      </c>
    </row>
    <row r="19" spans="2:11" x14ac:dyDescent="0.25">
      <c r="B19" s="9" t="s">
        <v>18</v>
      </c>
      <c r="C19" s="10" t="s">
        <v>19</v>
      </c>
      <c r="D19" s="81">
        <f>'1110'!D17+'1120'!D16+'1710'!D18+'3140'!D19+'3280'!D18+'3600'!D18+'4160'!D18+'4220'!D19+'4240'!D19+'4260'!D19+'4520'!D17+'4570'!D17+'4740'!D17+'4760'!D17+'5100'!D17+'6140'!D17+'6260'!D17+'6330'!D17+'6440'!D17+'7220'!D17+'8130'!D17+'8220'!D17+'9120'!D17+'9230'!D17+'9240'!D17+'10140'!D17+'10430'!D17+'10661'!D17</f>
        <v>659046.6</v>
      </c>
      <c r="E19" s="81">
        <f>'1110'!E17+'1120'!E16+'1710'!E18+'3140'!E19+'3280'!E18+'3600'!E18+'4160'!E18+'4220'!E19+'4240'!E19+'4260'!E19+'4520'!E17+'4570'!E17+'4740'!E17+'4760'!E17+'5100'!E17+'6140'!E17+'6260'!E17+'6330'!E17+'6440'!E17+'7220'!E17+'8130'!E17+'8220'!E17+'9120'!E17+'9230'!E17+'9240'!E17+'10140'!E17+'10430'!E17+'10661'!E17</f>
        <v>901816</v>
      </c>
      <c r="F19" s="81">
        <f>'1110'!F17+'1120'!F16+'1710'!F18+'3140'!F19+'3280'!F18+'3600'!F18+'4160'!F18+'4220'!F19+'4240'!F19+'4260'!F19+'4520'!F17+'4570'!F17+'4740'!F17+'4760'!F17+'5100'!F17+'6140'!F17+'6260'!F17+'6330'!F17+'6440'!F17+'7220'!F17+'8130'!F17+'8220'!F17+'9120'!F17+'9230'!F17+'9240'!F17+'10140'!F17+'10430'!F17+'10661'!F17</f>
        <v>901816</v>
      </c>
      <c r="G19" s="81">
        <f>'1110'!G17+'1120'!G16+'1710'!G18+'3140'!G19+'3280'!G18+'3600'!G18+'4160'!G18+'4220'!G19+'4240'!G19+'4260'!G19+'4520'!G17+'4570'!G17+'4740'!G17+'4760'!G17+'5100'!G17+'6140'!G17+'6260'!G17+'6330'!G17+'6440'!G17+'7220'!G17+'8130'!G17+'8220'!G17+'9120'!G17+'9230'!G17+'9240'!G17+'10140'!G17+'10430'!G17+'10661'!G17</f>
        <v>960131.99999999988</v>
      </c>
      <c r="H19" s="81">
        <f>'1110'!H17+'1120'!H16+'1710'!H18+'3140'!H19+'3280'!H18+'3600'!H18+'4160'!H18+'4220'!H19+'4240'!H19+'4260'!H19+'4520'!H17+'4570'!H17+'4740'!H17+'4760'!H17+'5100'!H17+'6140'!H17+'6260'!H17+'6330'!H17+'6440'!H17+'7220'!H17+'8130'!H17+'8220'!H17+'9120'!H17+'9230'!H17+'9240'!H17+'10140'!H17+'10430'!H17+'10661'!H17</f>
        <v>709012.77500000002</v>
      </c>
      <c r="I19" s="81">
        <f>'1110'!I17+'1120'!I16+'1710'!I18+'3140'!I19+'3280'!I18+'3600'!I18+'4160'!I18+'4220'!I19+'4240'!I19+'4260'!I19+'4520'!I17+'4570'!I17+'4740'!I17+'4760'!I17+'5100'!I17+'6140'!I17+'6260'!I17+'6330'!I17+'6440'!I17+'7220'!I17+'8130'!I17+'8220'!I17+'9120'!I17+'9230'!I17+'9240'!I17+'10140'!I17+'10430'!I17+'10661'!I17</f>
        <v>727300.2200000002</v>
      </c>
      <c r="J19" s="82">
        <f>'1110'!J17+'1120'!J16+'1710'!J18+'3140'!J19+'3280'!J18+'3600'!J18+'4160'!J18+'4220'!J19+'4240'!J19+'4260'!J19+'4520'!J17+'4570'!J17+'4740'!J17+'4760'!J17+'5100'!J17+'6140'!J17+'6260'!J17+'6330'!J17+'6440'!J17+'7220'!J17+'8130'!J17+'8220'!J17+'9120'!J17+'9230'!J17+'9240'!J17+'10140'!J17+'10430'!J17+'10661'!J17</f>
        <v>232831.78000000006</v>
      </c>
    </row>
    <row r="20" spans="2:11" x14ac:dyDescent="0.25">
      <c r="B20" s="6">
        <v>230</v>
      </c>
      <c r="C20" s="7" t="s">
        <v>20</v>
      </c>
      <c r="D20" s="41">
        <f>'1110'!D18+'1120'!D17+'1710'!D19+'3140'!D20+'3280'!D19+'3600'!D19+'4160'!D19+'4220'!D20+'4240'!D20+'4260'!D20+'4520'!D18+'4570'!D18+'4740'!D18+'4760'!D18+'5100'!D18+'6140'!D18+'6260'!D18+'6330'!D18+'6440'!D18+'7220'!D18+'8130'!D18+'8220'!D18+'9120'!D18+'9230'!D18+'9240'!D18+'10140'!D18+'10430'!D18+'10661'!D18</f>
        <v>256</v>
      </c>
      <c r="E20" s="41">
        <f>'1110'!E18+'1120'!E17+'1710'!E19+'3140'!E20+'3280'!E19+'3600'!E19+'4160'!E19+'4220'!E20+'4240'!E20+'4260'!E20+'4520'!E18+'4570'!E18+'4740'!E18+'4760'!E18+'5100'!E18+'6140'!E18+'6260'!E18+'6330'!E18+'6440'!E18+'7220'!E18+'8130'!E18+'8220'!E18+'9120'!E18+'9230'!E18+'9240'!E18+'10140'!E18+'10430'!E18+'10661'!E18</f>
        <v>14381</v>
      </c>
      <c r="F20" s="41">
        <f>'1110'!F18+'1120'!F17+'1710'!F19+'3140'!F20+'3280'!F19+'3600'!F19+'4160'!F19+'4220'!F20+'4240'!F20+'4260'!F20+'4520'!F18+'4570'!F18+'4740'!F18+'4760'!F18+'5100'!F18+'6140'!F18+'6260'!F18+'6330'!F18+'6440'!F18+'7220'!F18+'8130'!F18+'8220'!F18+'9120'!F18+'9230'!F18+'9240'!F18+'10140'!F18+'10430'!F18+'10661'!F18</f>
        <v>14381</v>
      </c>
      <c r="G20" s="41">
        <f>'1110'!G18+'1120'!G17+'1710'!G19+'3140'!G20+'3280'!G19+'3600'!G19+'4160'!G19+'4220'!G20+'4240'!G20+'4260'!G20+'4520'!G18+'4570'!G18+'4740'!G18+'4760'!G18+'5100'!G18+'6140'!G18+'6260'!G18+'6330'!G18+'6440'!G18+'7220'!G18+'8130'!G18+'8220'!G18+'9120'!G18+'9230'!G18+'9240'!G18+'10140'!G18+'10430'!G18+'10661'!G18</f>
        <v>14381</v>
      </c>
      <c r="H20" s="41">
        <f>'1110'!H18+'1120'!H17+'1710'!H19+'3140'!H20+'3280'!H19+'3600'!H19+'4160'!H19+'4220'!H20+'4240'!H20+'4260'!H20+'4520'!H18+'4570'!H18+'4740'!H18+'4760'!H18+'5100'!H18+'6140'!H18+'6260'!H18+'6330'!H18+'6440'!H18+'7220'!H18+'8130'!H18+'8220'!H18+'9120'!H18+'9230'!H18+'9240'!H18+'10140'!H18+'10430'!H18+'10661'!H18</f>
        <v>13481</v>
      </c>
      <c r="I20" s="41">
        <f>'1110'!I18+'1120'!I17+'1710'!I19+'3140'!I20+'3280'!I19+'3600'!I19+'4160'!I19+'4220'!I20+'4240'!I20+'4260'!I20+'4520'!I18+'4570'!I18+'4740'!I18+'4760'!I18+'5100'!I18+'6140'!I18+'6260'!I18+'6330'!I18+'6440'!I18+'7220'!I18+'8130'!I18+'8220'!I18+'9120'!I18+'9230'!I18+'9240'!I18+'10140'!I18+'10430'!I18+'10661'!I18</f>
        <v>10319.5</v>
      </c>
      <c r="J20" s="20">
        <f>'1110'!J18+'1120'!J17+'1710'!J19+'3140'!J20+'3280'!J19+'3600'!J19+'4160'!J19+'4220'!J20+'4240'!J20+'4260'!J20+'4520'!J18+'4570'!J18+'4740'!J18+'4760'!J18+'5100'!J18+'6140'!J18+'6260'!J18+'6330'!J18+'6440'!J18+'7220'!J18+'8130'!J18+'8220'!J18+'9120'!J18+'9230'!J18+'9240'!J18+'10140'!J18+'10430'!J18+'10661'!J18</f>
        <v>4061.5</v>
      </c>
    </row>
    <row r="21" spans="2:11" x14ac:dyDescent="0.25">
      <c r="B21" s="6">
        <v>231</v>
      </c>
      <c r="C21" s="7" t="s">
        <v>21</v>
      </c>
      <c r="D21" s="41">
        <f>'1110'!D19+'1120'!D18+'1710'!D20+'3140'!D21+'3280'!D20+'3600'!D20+'4160'!D20+'4220'!D21+'4240'!D21+'4260'!D21+'4520'!D19+'4570'!D19+'4740'!D19+'4760'!D19+'5100'!D19+'6140'!D19+'6260'!D19+'6330'!D19+'6440'!D19+'7220'!D19+'8130'!D19+'8220'!D19+'9120'!D19+'9230'!D19+'9240'!D19+'10140'!D19+'10430'!D19+'10661'!D19</f>
        <v>245005</v>
      </c>
      <c r="E21" s="41">
        <f>'1110'!E19+'1120'!E18+'1710'!E20+'3140'!E21+'3280'!E20+'3600'!E20+'4160'!E20+'4220'!E21+'4240'!E21+'4260'!E21+'4520'!E19+'4570'!E19+'4740'!E19+'4760'!E19+'5100'!E19+'6140'!E19+'6260'!E19+'6330'!E19+'6440'!E19+'7220'!E19+'8130'!E19+'8220'!E19+'9120'!E19+'9230'!E19+'9240'!E19+'10140'!E19+'10430'!E19+'10661'!E19</f>
        <v>159073</v>
      </c>
      <c r="F21" s="41">
        <f>'1110'!F19+'1120'!F18+'1710'!F20+'3140'!F21+'3280'!F20+'3600'!F20+'4160'!F20+'4220'!F21+'4240'!F21+'4260'!F21+'4520'!F19+'4570'!F19+'4740'!F19+'4760'!F19+'5100'!F19+'6140'!F19+'6260'!F19+'6330'!F19+'6440'!F19+'7220'!F19+'8130'!F19+'8220'!F19+'9120'!F19+'9230'!F19+'9240'!F19+'10140'!F19+'10430'!F19+'10661'!F19</f>
        <v>159073</v>
      </c>
      <c r="G21" s="41">
        <f>'1110'!G19+'1120'!G18+'1710'!G20+'3140'!G21+'3280'!G20+'3600'!G20+'4160'!G20+'4220'!G21+'4240'!G21+'4260'!G21+'4520'!G19+'4570'!G19+'4740'!G19+'4760'!G19+'5100'!G19+'6140'!G19+'6260'!G19+'6330'!G19+'6440'!G19+'7220'!G19+'8130'!G19+'8220'!G19+'9120'!G19+'9230'!G19+'9240'!G19+'10140'!G19+'10430'!G19+'10661'!G19</f>
        <v>160289.74</v>
      </c>
      <c r="H21" s="41">
        <f>'1110'!H19+'1120'!H18+'1710'!H20+'3140'!H21+'3280'!H20+'3600'!H20+'4160'!H20+'4220'!H21+'4240'!H21+'4260'!H21+'4520'!H19+'4570'!H19+'4740'!H19+'4760'!H19+'5100'!H19+'6140'!H19+'6260'!H19+'6330'!H19+'6440'!H19+'7220'!H19+'8130'!H19+'8220'!H19+'9120'!H19+'9230'!H19+'9240'!H19+'10140'!H19+'10430'!H19+'10661'!H19</f>
        <v>117598</v>
      </c>
      <c r="I21" s="41">
        <f>'1110'!I19+'1120'!I18+'1710'!I20+'3140'!I21+'3280'!I20+'3600'!I20+'4160'!I20+'4220'!I21+'4240'!I21+'4260'!I21+'4520'!I19+'4570'!I19+'4740'!I19+'4760'!I19+'5100'!I19+'6140'!I19+'6260'!I19+'6330'!I19+'6440'!I19+'7220'!I19+'8130'!I19+'8220'!I19+'9120'!I19+'9230'!I19+'9240'!I19+'10140'!I19+'10430'!I19+'10661'!I19</f>
        <v>78968.25</v>
      </c>
      <c r="J21" s="20">
        <f>'1110'!J19+'1120'!J18+'1710'!J20+'3140'!J21+'3280'!J20+'3600'!J20+'4160'!J20+'4220'!J21+'4240'!J21+'4260'!J21+'4520'!J19+'4570'!J19+'4740'!J19+'4760'!J19+'5100'!J19+'6140'!J19+'6260'!J19+'6330'!J19+'6440'!J19+'7220'!J19+'8130'!J19+'8220'!J19+'9120'!J19+'9230'!J19+'9240'!J19+'10140'!J19+'10430'!J19+'10661'!J19</f>
        <v>81321.490000000005</v>
      </c>
    </row>
    <row r="22" spans="2:11" x14ac:dyDescent="0.25">
      <c r="B22" s="6">
        <v>232</v>
      </c>
      <c r="C22" s="7" t="s">
        <v>22</v>
      </c>
      <c r="D22" s="41">
        <f>'1110'!D20+'1120'!D19+'1710'!D21+'3140'!D22+'3280'!D21+'3600'!D21+'4160'!D21+'4220'!D22+'4240'!D22+'4260'!D22+'4520'!D20+'4570'!D20+'4740'!D20+'4760'!D20+'5100'!D20+'6140'!D20+'6260'!D20+'6330'!D20+'6440'!D20+'7220'!D20+'8130'!D20+'8220'!D20+'9120'!D20+'9230'!D20+'9240'!D20+'10140'!D20+'10430'!D20+'10661'!D20</f>
        <v>0</v>
      </c>
      <c r="E22" s="41">
        <f>'1110'!E20+'1120'!E19+'1710'!E21+'3140'!E22+'3280'!E21+'3600'!E21+'4160'!E21+'4220'!E22+'4240'!E22+'4260'!E22+'4520'!E20+'4570'!E20+'4740'!E20+'4760'!E20+'5100'!E20+'6140'!E20+'6260'!E20+'6330'!E20+'6440'!E20+'7220'!E20+'8130'!E20+'8220'!E20+'9120'!E20+'9230'!E20+'9240'!E20+'10140'!E20+'10430'!E20+'10661'!E20</f>
        <v>0</v>
      </c>
      <c r="F22" s="41">
        <f>'1110'!F20+'1120'!F19+'1710'!F21+'3140'!F22+'3280'!F21+'3600'!F21+'4160'!F21+'4220'!F22+'4240'!F22+'4260'!F22+'4520'!F20+'4570'!F20+'4740'!F20+'4760'!F20+'5100'!F20+'6140'!F20+'6260'!F20+'6330'!F20+'6440'!F20+'7220'!F20+'8130'!F20+'8220'!F20+'9120'!F20+'9230'!F20+'9240'!F20+'10140'!F20+'10430'!F20+'10661'!F20</f>
        <v>0</v>
      </c>
      <c r="G22" s="41">
        <f>'1110'!G20+'1120'!G19+'1710'!G21+'3140'!G22+'3280'!G21+'3600'!G21+'4160'!G21+'4220'!G22+'4240'!G22+'4260'!G22+'4520'!G20+'4570'!G20+'4740'!G20+'4760'!G20+'5100'!G20+'6140'!G20+'6260'!G20+'6330'!G20+'6440'!G20+'7220'!G20+'8130'!G20+'8220'!G20+'9120'!G20+'9230'!G20+'9240'!G20+'10140'!G20+'10430'!G20+'10661'!G20</f>
        <v>0</v>
      </c>
      <c r="H22" s="41">
        <f>'1110'!H20+'1120'!H19+'1710'!H21+'3140'!H22+'3280'!H21+'3600'!H21+'4160'!H21+'4220'!H22+'4240'!H22+'4260'!H22+'4520'!H20+'4570'!H20+'4740'!H20+'4760'!H20+'5100'!H20+'6140'!H20+'6260'!H20+'6330'!H20+'6440'!H20+'7220'!H20+'8130'!H20+'8220'!H20+'9120'!H20+'9230'!H20+'9240'!H20+'10140'!H20+'10430'!H20+'10661'!H20</f>
        <v>0</v>
      </c>
      <c r="I22" s="41">
        <f>'1110'!I20+'1120'!I19+'1710'!I21+'3140'!I22+'3280'!I21+'3600'!I21+'4160'!I21+'4220'!I22+'4240'!I22+'4260'!I22+'4520'!I20+'4570'!I20+'4740'!I20+'4760'!I20+'5100'!I20+'6140'!I20+'6260'!I20+'6330'!I20+'6440'!I20+'7220'!I20+'8130'!I20+'8220'!I20+'9120'!I20+'9230'!I20+'9240'!I20+'10140'!I20+'10430'!I20+'10661'!I20</f>
        <v>0</v>
      </c>
      <c r="J22" s="20">
        <f>'1110'!J20+'1120'!J19+'1710'!J21+'3140'!J22+'3280'!J21+'3600'!J21+'4160'!J21+'4220'!J22+'4240'!J22+'4260'!J22+'4520'!J20+'4570'!J20+'4740'!J20+'4760'!J20+'5100'!J20+'6140'!J20+'6260'!J20+'6330'!J20+'6440'!J20+'7220'!J20+'8130'!J20+'8220'!J20+'9120'!J20+'9230'!J20+'9240'!J20+'10140'!J20+'10430'!J20+'10661'!J20</f>
        <v>0</v>
      </c>
    </row>
    <row r="23" spans="2:11" ht="22.5" x14ac:dyDescent="0.25">
      <c r="B23" s="12" t="s">
        <v>23</v>
      </c>
      <c r="C23" s="13" t="s">
        <v>24</v>
      </c>
      <c r="D23" s="42">
        <f>'1110'!D21+'1120'!D20+'1710'!D22+'3140'!D23+'3280'!D22+'3600'!D22+'4160'!D22+'4220'!D23+'4240'!D23+'4260'!D23+'4520'!D21+'4570'!D21+'4740'!D21+'4760'!D21+'5100'!D21+'6140'!D21+'6260'!D21+'6330'!D21+'6440'!D21+'7220'!D21+'8130'!D21+'8220'!D21+'9120'!D21+'9230'!D21+'9240'!D21+'10140'!D21+'10430'!D21+'10661'!D21</f>
        <v>245261</v>
      </c>
      <c r="E23" s="42">
        <f>'1110'!E21+'1120'!E20+'1710'!E22+'3140'!E23+'3280'!E22+'3600'!E22+'4160'!E22+'4220'!E23+'4240'!E23+'4260'!E23+'4520'!E21+'4570'!E21+'4740'!E21+'4760'!E21+'5100'!E21+'6140'!E21+'6260'!E21+'6330'!E21+'6440'!E21+'7220'!E21+'8130'!E21+'8220'!E21+'9120'!E21+'9230'!E21+'9240'!E21+'10140'!E21+'10430'!E21+'10661'!E21</f>
        <v>173454</v>
      </c>
      <c r="F23" s="42">
        <f>'1110'!F21+'1120'!F20+'1710'!F22+'3140'!F23+'3280'!F22+'3600'!F22+'4160'!F22+'4220'!F23+'4240'!F23+'4260'!F23+'4520'!F21+'4570'!F21+'4740'!F21+'4760'!F21+'5100'!F21+'6140'!F21+'6260'!F21+'6330'!F21+'6440'!F21+'7220'!F21+'8130'!F21+'8220'!F21+'9120'!F21+'9230'!F21+'9240'!F21+'10140'!F21+'10430'!F21+'10661'!F21</f>
        <v>173454</v>
      </c>
      <c r="G23" s="42">
        <f>'1110'!G21+'1120'!G20+'1710'!G22+'3140'!G23+'3280'!G22+'3600'!G22+'4160'!G22+'4220'!G23+'4240'!G23+'4260'!G23+'4520'!G21+'4570'!G21+'4740'!G21+'4760'!G21+'5100'!G21+'6140'!G21+'6260'!G21+'6330'!G21+'6440'!G21+'7220'!G21+'8130'!G21+'8220'!G21+'9120'!G21+'9230'!G21+'9240'!G21+'10140'!G21+'10430'!G21+'10661'!G21</f>
        <v>174670.74</v>
      </c>
      <c r="H23" s="42">
        <f>'1110'!H21+'1120'!H20+'1710'!H22+'3140'!H23+'3280'!H22+'3600'!H22+'4160'!H22+'4220'!H23+'4240'!H23+'4260'!H23+'4520'!H21+'4570'!H21+'4740'!H21+'4760'!H21+'5100'!H21+'6140'!H21+'6260'!H21+'6330'!H21+'6440'!H21+'7220'!H21+'8130'!H21+'8220'!H21+'9120'!H21+'9230'!H21+'9240'!H21+'10140'!H21+'10430'!H21+'10661'!H21</f>
        <v>131079</v>
      </c>
      <c r="I23" s="42">
        <f>'1110'!I21+'1120'!I20+'1710'!I22+'3140'!I23+'3280'!I22+'3600'!I22+'4160'!I22+'4220'!I23+'4240'!I23+'4260'!I23+'4520'!I21+'4570'!I21+'4740'!I21+'4760'!I21+'5100'!I21+'6140'!I21+'6260'!I21+'6330'!I21+'6440'!I21+'7220'!I21+'8130'!I21+'8220'!I21+'9120'!I21+'9230'!I21+'9240'!I21+'10140'!I21+'10430'!I21+'10661'!I21</f>
        <v>89287.75</v>
      </c>
      <c r="J23" s="21">
        <f>'1110'!J21+'1120'!J20+'1710'!J22+'3140'!J23+'3280'!J22+'3600'!J22+'4160'!J22+'4220'!J23+'4240'!J23+'4260'!J23+'4520'!J21+'4570'!J21+'4740'!J21+'4760'!J21+'5100'!J21+'6140'!J21+'6260'!J21+'6330'!J21+'6440'!J21+'7220'!J21+'8130'!J21+'8220'!J21+'9120'!J21+'9230'!J21+'9240'!J21+'10140'!J21+'10430'!J21+'10661'!J21</f>
        <v>85382.99</v>
      </c>
    </row>
    <row r="24" spans="2:11" x14ac:dyDescent="0.25">
      <c r="B24" s="6">
        <v>230</v>
      </c>
      <c r="C24" s="7" t="s">
        <v>20</v>
      </c>
      <c r="D24" s="41">
        <f>'1110'!D22+'1120'!D21+'1710'!D23+'3140'!D24+'3280'!D23+'3600'!D23+'4160'!D23+'4220'!D24+'4240'!D24+'4260'!D24+'4520'!D22+'4570'!D22+'4740'!D22+'4760'!D22+'5100'!D22+'6140'!D22+'6260'!D22+'6330'!D22+'6440'!D22+'7220'!D22+'8130'!D22+'8220'!D22+'9120'!D22+'9230'!D22+'9240'!D22+'10140'!D22+'10430'!D22+'10661'!D22</f>
        <v>0</v>
      </c>
      <c r="E24" s="41">
        <f>'1110'!E22+'1120'!E21+'1710'!E23+'3140'!E24+'3280'!E23+'3600'!E23+'4160'!E23+'4220'!E24+'4240'!E24+'4260'!E24+'4520'!E22+'4570'!E22+'4740'!E22+'4760'!E22+'5100'!E22+'6140'!E22+'6260'!E22+'6330'!E22+'6440'!E22+'7220'!E22+'8130'!E22+'8220'!E22+'9120'!E22+'9230'!E22+'9240'!E22+'10140'!E22+'10430'!E22+'10661'!E22</f>
        <v>0</v>
      </c>
      <c r="F24" s="41">
        <f>'1110'!F22+'1120'!F21+'1710'!F23+'3140'!F24+'3280'!F23+'3600'!F23+'4160'!F23+'4220'!F24+'4240'!F24+'4260'!F24+'4520'!F22+'4570'!F22+'4740'!F22+'4760'!F22+'5100'!F22+'6140'!F22+'6260'!F22+'6330'!F22+'6440'!F22+'7220'!F22+'8130'!F22+'8220'!F22+'9120'!F22+'9230'!F22+'9240'!F22+'10140'!F22+'10430'!F22+'10661'!F22</f>
        <v>0</v>
      </c>
      <c r="G24" s="41">
        <f>'1110'!G22+'1120'!G21+'1710'!G23+'3140'!G24+'3280'!G23+'3600'!G23+'4160'!G23+'4220'!G24+'4240'!G24+'4260'!G24+'4520'!G22+'4570'!G22+'4740'!G22+'4760'!G22+'5100'!G22+'6140'!G22+'6260'!G22+'6330'!G22+'6440'!G22+'7220'!G22+'8130'!G22+'8220'!G22+'9120'!G22+'9230'!G22+'9240'!G22+'10140'!G22+'10430'!G22+'10661'!G22</f>
        <v>0</v>
      </c>
      <c r="H24" s="41">
        <f>'1110'!H22+'1120'!H21+'1710'!H23+'3140'!H24+'3280'!H23+'3600'!H23+'4160'!H23+'4220'!H24+'4240'!H24+'4260'!H24+'4520'!H22+'4570'!H22+'4740'!H22+'4760'!H22+'5100'!H22+'6140'!H22+'6260'!H22+'6330'!H22+'6440'!H22+'7220'!H22+'8130'!H22+'8220'!H22+'9120'!H22+'9230'!H22+'9240'!H22+'10140'!H22+'10430'!H22+'10661'!H22</f>
        <v>0</v>
      </c>
      <c r="I24" s="41">
        <f>'1110'!I22+'1120'!I21+'1710'!I23+'3140'!I24+'3280'!I23+'3600'!I23+'4160'!I23+'4220'!I24+'4240'!I24+'4260'!I24+'4520'!I22+'4570'!I22+'4740'!I22+'4760'!I22+'5100'!I22+'6140'!I22+'6260'!I22+'6330'!I22+'6440'!I22+'7220'!I22+'8130'!I22+'8220'!I22+'9120'!I22+'9230'!I22+'9240'!I22+'10140'!I22+'10430'!I22+'10661'!I22</f>
        <v>0</v>
      </c>
      <c r="J24" s="20">
        <f>'1110'!J22+'1120'!J21+'1710'!J23+'3140'!J24+'3280'!J23+'3600'!J23+'4160'!J23+'4220'!J24+'4240'!J24+'4260'!J24+'4520'!J22+'4570'!J22+'4740'!J22+'4760'!J22+'5100'!J22+'6140'!J22+'6260'!J22+'6330'!J22+'6440'!J22+'7220'!J22+'8130'!J22+'8220'!J22+'9120'!J22+'9230'!J22+'9240'!J22+'10140'!J22+'10430'!J22+'10661'!J22</f>
        <v>0</v>
      </c>
    </row>
    <row r="25" spans="2:11" x14ac:dyDescent="0.25">
      <c r="B25" s="6">
        <v>231</v>
      </c>
      <c r="C25" s="7" t="s">
        <v>21</v>
      </c>
      <c r="D25" s="41">
        <f>'1110'!D23+'1120'!D22+'1710'!D24+'3140'!D25+'3280'!D24+'3600'!D24+'4160'!D24+'4220'!D25+'4240'!D25+'4260'!D25+'4520'!D23+'4570'!D23+'4740'!D23+'4760'!D23+'5100'!D23+'6140'!D23+'6260'!D23+'6330'!D23+'6440'!D23+'7220'!D23+'8130'!D23+'8220'!D23+'9120'!D23+'9230'!D23+'9240'!D23+'10140'!D23+'10430'!D23+'10661'!D23</f>
        <v>0</v>
      </c>
      <c r="E25" s="41">
        <f>'1110'!E23+'1120'!E22+'1710'!E24+'3140'!E25+'3280'!E24+'3600'!E24+'4160'!E24+'4220'!E25+'4240'!E25+'4260'!E25+'4520'!E23+'4570'!E23+'4740'!E23+'4760'!E23+'5100'!E23+'6140'!E23+'6260'!E23+'6330'!E23+'6440'!E23+'7220'!E23+'8130'!E23+'8220'!E23+'9120'!E23+'9230'!E23+'9240'!E23+'10140'!E23+'10430'!E23+'10661'!E23</f>
        <v>0</v>
      </c>
      <c r="F25" s="41">
        <f>'1110'!F23+'1120'!F22+'1710'!F24+'3140'!F25+'3280'!F24+'3600'!F24+'4160'!F24+'4220'!F25+'4240'!F25+'4260'!F25+'4520'!F23+'4570'!F23+'4740'!F23+'4760'!F23+'5100'!F23+'6140'!F23+'6260'!F23+'6330'!F23+'6440'!F23+'7220'!F23+'8130'!F23+'8220'!F23+'9120'!F23+'9230'!F23+'9240'!F23+'10140'!F23+'10430'!F23+'10661'!F23</f>
        <v>0</v>
      </c>
      <c r="G25" s="41">
        <f>'1110'!G23+'1120'!G22+'1710'!G24+'3140'!G25+'3280'!G24+'3600'!G24+'4160'!G24+'4220'!G25+'4240'!G25+'4260'!G25+'4520'!G23+'4570'!G23+'4740'!G23+'4760'!G23+'5100'!G23+'6140'!G23+'6260'!G23+'6330'!G23+'6440'!G23+'7220'!G23+'8130'!G23+'8220'!G23+'9120'!G23+'9230'!G23+'9240'!G23+'10140'!G23+'10430'!G23+'10661'!G23</f>
        <v>0</v>
      </c>
      <c r="H25" s="41">
        <f>'1110'!H23+'1120'!H22+'1710'!H24+'3140'!H25+'3280'!H24+'3600'!H24+'4160'!H24+'4220'!H25+'4240'!H25+'4260'!H25+'4520'!H23+'4570'!H23+'4740'!H23+'4760'!H23+'5100'!H23+'6140'!H23+'6260'!H23+'6330'!H23+'6440'!H23+'7220'!H23+'8130'!H23+'8220'!H23+'9120'!H23+'9230'!H23+'9240'!H23+'10140'!H23+'10430'!H23+'10661'!H23</f>
        <v>0</v>
      </c>
      <c r="I25" s="41">
        <f>'1110'!I23+'1120'!I22+'1710'!I24+'3140'!I25+'3280'!I24+'3600'!I24+'4160'!I24+'4220'!I25+'4240'!I25+'4260'!I25+'4520'!I23+'4570'!I23+'4740'!I23+'4760'!I23+'5100'!I23+'6140'!I23+'6260'!I23+'6330'!I23+'6440'!I23+'7220'!I23+'8130'!I23+'8220'!I23+'9120'!I23+'9230'!I23+'9240'!I23+'10140'!I23+'10430'!I23+'10661'!I23</f>
        <v>0</v>
      </c>
      <c r="J25" s="20">
        <f>'1110'!J23+'1120'!J22+'1710'!J24+'3140'!J25+'3280'!J24+'3600'!J24+'4160'!J24+'4220'!J25+'4240'!J25+'4260'!J25+'4520'!J23+'4570'!J23+'4740'!J23+'4760'!J23+'5100'!J23+'6140'!J23+'6260'!J23+'6330'!J23+'6440'!J23+'7220'!J23+'8130'!J23+'8220'!J23+'9120'!J23+'9230'!J23+'9240'!J23+'10140'!J23+'10430'!J23+'10661'!J23</f>
        <v>0</v>
      </c>
    </row>
    <row r="26" spans="2:11" x14ac:dyDescent="0.25">
      <c r="B26" s="6">
        <v>232</v>
      </c>
      <c r="C26" s="7" t="s">
        <v>22</v>
      </c>
      <c r="D26" s="41">
        <f>'1110'!D24+'1120'!D23+'1710'!D25+'3140'!D26+'3280'!D25+'3600'!D25+'4160'!D25+'4220'!D26+'4240'!D26+'4260'!D26+'4520'!D24+'4570'!D24+'4740'!D24+'4760'!D24+'5100'!D24+'6140'!D24+'6260'!D24+'6330'!D24+'6440'!D24+'7220'!D24+'8130'!D24+'8220'!D24+'9120'!D24+'9230'!D24+'9240'!D24+'10140'!D24+'10430'!D24+'10661'!D24</f>
        <v>0</v>
      </c>
      <c r="E26" s="41">
        <f>'1110'!E24+'1120'!E23+'1710'!E25+'3140'!E26+'3280'!E25+'3600'!E25+'4160'!E25+'4220'!E26+'4240'!E26+'4260'!E26+'4520'!E24+'4570'!E24+'4740'!E24+'4760'!E24+'5100'!E24+'6140'!E24+'6260'!E24+'6330'!E24+'6440'!E24+'7220'!E24+'8130'!E24+'8220'!E24+'9120'!E24+'9230'!E24+'9240'!E24+'10140'!E24+'10430'!E24+'10661'!E24</f>
        <v>0</v>
      </c>
      <c r="F26" s="41">
        <f>'1110'!F24+'1120'!F23+'1710'!F25+'3140'!F26+'3280'!F25+'3600'!F25+'4160'!F25+'4220'!F26+'4240'!F26+'4260'!F26+'4520'!F24+'4570'!F24+'4740'!F24+'4760'!F24+'5100'!F24+'6140'!F24+'6260'!F24+'6330'!F24+'6440'!F24+'7220'!F24+'8130'!F24+'8220'!F24+'9120'!F24+'9230'!F24+'9240'!F24+'10140'!F24+'10430'!F24+'10661'!F24</f>
        <v>0</v>
      </c>
      <c r="G26" s="41">
        <f>'1110'!G24+'1120'!G23+'1710'!G25+'3140'!G26+'3280'!G25+'3600'!G25+'4160'!G25+'4220'!G26+'4240'!G26+'4260'!G26+'4520'!G24+'4570'!G24+'4740'!G24+'4760'!G24+'5100'!G24+'6140'!G24+'6260'!G24+'6330'!G24+'6440'!G24+'7220'!G24+'8130'!G24+'8220'!G24+'9120'!G24+'9230'!G24+'9240'!G24+'10140'!G24+'10430'!G24+'10661'!G24</f>
        <v>0</v>
      </c>
      <c r="H26" s="41">
        <f>'1110'!H24+'1120'!H23+'1710'!H25+'3140'!H26+'3280'!H25+'3600'!H25+'4160'!H25+'4220'!H26+'4240'!H26+'4260'!H26+'4520'!H24+'4570'!H24+'4740'!H24+'4760'!H24+'5100'!H24+'6140'!H24+'6260'!H24+'6330'!H24+'6440'!H24+'7220'!H24+'8130'!H24+'8220'!H24+'9120'!H24+'9230'!H24+'9240'!H24+'10140'!H24+'10430'!H24+'10661'!H24</f>
        <v>0</v>
      </c>
      <c r="I26" s="41">
        <f>'1110'!I24+'1120'!I23+'1710'!I25+'3140'!I26+'3280'!I25+'3600'!I25+'4160'!I25+'4220'!I26+'4240'!I26+'4260'!I26+'4520'!I24+'4570'!I24+'4740'!I24+'4760'!I24+'5100'!I24+'6140'!I24+'6260'!I24+'6330'!I24+'6440'!I24+'7220'!I24+'8130'!I24+'8220'!I24+'9120'!I24+'9230'!I24+'9240'!I24+'10140'!I24+'10430'!I24+'10661'!I24</f>
        <v>0</v>
      </c>
      <c r="J26" s="20">
        <f>'1110'!J24+'1120'!J23+'1710'!J25+'3140'!J26+'3280'!J25+'3600'!J25+'4160'!J25+'4220'!J26+'4240'!J26+'4260'!J26+'4520'!J24+'4570'!J24+'4740'!J24+'4760'!J24+'5100'!J24+'6140'!J24+'6260'!J24+'6330'!J24+'6440'!J24+'7220'!J24+'8130'!J24+'8220'!J24+'9120'!J24+'9230'!J24+'9240'!J24+'10140'!J24+'10430'!J24+'10661'!J24</f>
        <v>0</v>
      </c>
    </row>
    <row r="27" spans="2:11" ht="22.5" x14ac:dyDescent="0.25">
      <c r="B27" s="12" t="s">
        <v>23</v>
      </c>
      <c r="C27" s="13" t="s">
        <v>25</v>
      </c>
      <c r="D27" s="41">
        <f>'1110'!D25+'1120'!D24+'1710'!D26+'3140'!D27+'3280'!D26+'3600'!D26+'4160'!D26+'4220'!D27+'4240'!D27+'4260'!D27+'4520'!D25+'4570'!D25+'4740'!D25+'4760'!D25+'5100'!D25+'6140'!D25+'6260'!D25+'6330'!D25+'6440'!D25+'7220'!D25+'8130'!D25+'8220'!D25+'9120'!D25+'9230'!D25+'9240'!D25+'10140'!D25+'10430'!D25+'10661'!D25</f>
        <v>0</v>
      </c>
      <c r="E27" s="41">
        <f>'1110'!E25+'1120'!E24+'1710'!E26+'3140'!E27+'3280'!E26+'3600'!E26+'4160'!E26+'4220'!E27+'4240'!E27+'4260'!E27+'4520'!E25+'4570'!E25+'4740'!E25+'4760'!E25+'5100'!E25+'6140'!E25+'6260'!E25+'6330'!E25+'6440'!E25+'7220'!E25+'8130'!E25+'8220'!E25+'9120'!E25+'9230'!E25+'9240'!E25+'10140'!E25+'10430'!E25+'10661'!E25</f>
        <v>0</v>
      </c>
      <c r="F27" s="41">
        <f>'1110'!F25+'1120'!F24+'1710'!F26+'3140'!F27+'3280'!F26+'3600'!F26+'4160'!F26+'4220'!F27+'4240'!F27+'4260'!F27+'4520'!F25+'4570'!F25+'4740'!F25+'4760'!F25+'5100'!F25+'6140'!F25+'6260'!F25+'6330'!F25+'6440'!F25+'7220'!F25+'8130'!F25+'8220'!F25+'9120'!F25+'9230'!F25+'9240'!F25+'10140'!F25+'10430'!F25+'10661'!F25</f>
        <v>0</v>
      </c>
      <c r="G27" s="41">
        <f>'1110'!G25+'1120'!G24+'1710'!G26+'3140'!G27+'3280'!G26+'3600'!G26+'4160'!G26+'4220'!G27+'4240'!G27+'4260'!G27+'4520'!G25+'4570'!G25+'4740'!G25+'4760'!G25+'5100'!G25+'6140'!G25+'6260'!G25+'6330'!G25+'6440'!G25+'7220'!G25+'8130'!G25+'8220'!G25+'9120'!G25+'9230'!G25+'9240'!G25+'10140'!G25+'10430'!G25+'10661'!G25</f>
        <v>0</v>
      </c>
      <c r="H27" s="41">
        <f>'1110'!H25+'1120'!H24+'1710'!H26+'3140'!H27+'3280'!H26+'3600'!H26+'4160'!H26+'4220'!H27+'4240'!H27+'4260'!H27+'4520'!H25+'4570'!H25+'4740'!H25+'4760'!H25+'5100'!H25+'6140'!H25+'6260'!H25+'6330'!H25+'6440'!H25+'7220'!H25+'8130'!H25+'8220'!H25+'9120'!H25+'9230'!H25+'9240'!H25+'10140'!H25+'10430'!H25+'10661'!H25</f>
        <v>0</v>
      </c>
      <c r="I27" s="41">
        <f>'1110'!I25+'1120'!I24+'1710'!I26+'3140'!I27+'3280'!I26+'3600'!I26+'4160'!I26+'4220'!I27+'4240'!I27+'4260'!I27+'4520'!I25+'4570'!I25+'4740'!I25+'4760'!I25+'5100'!I25+'6140'!I25+'6260'!I25+'6330'!I25+'6440'!I25+'7220'!I25+'8130'!I25+'8220'!I25+'9120'!I25+'9230'!I25+'9240'!I25+'10140'!I25+'10430'!I25+'10661'!I25</f>
        <v>0</v>
      </c>
      <c r="J27" s="20">
        <f>'1110'!J25+'1120'!J24+'1710'!J26+'3140'!J27+'3280'!J26+'3600'!J26+'4160'!J26+'4220'!J27+'4240'!J27+'4260'!J27+'4520'!J25+'4570'!J25+'4740'!J25+'4760'!J25+'5100'!J25+'6140'!J25+'6260'!J25+'6330'!J25+'6440'!J25+'7220'!J25+'8130'!J25+'8220'!J25+'9120'!J25+'9230'!J25+'9240'!J25+'10140'!J25+'10430'!J25+'10661'!J25</f>
        <v>0</v>
      </c>
    </row>
    <row r="28" spans="2:11" x14ac:dyDescent="0.25">
      <c r="B28" s="9" t="s">
        <v>26</v>
      </c>
      <c r="C28" s="15" t="s">
        <v>27</v>
      </c>
      <c r="D28" s="81">
        <f>'1110'!D26+'1120'!D25+'1710'!D27+'3140'!D28+'3280'!D27+'3600'!D27+'4160'!D27+'4220'!D28+'4240'!D28+'4260'!D28+'4520'!D26+'4570'!D26+'4740'!D26+'4760'!D26+'5100'!D26+'6140'!D26+'6260'!D26+'6330'!D26+'6440'!D26+'7220'!D26+'8130'!D26+'8220'!D26+'9120'!D26+'9230'!D26+'9240'!D26+'10140'!D26+'10430'!D26+'10661'!D26</f>
        <v>245261</v>
      </c>
      <c r="E28" s="81">
        <f>'1110'!E26+'1120'!E25+'1710'!E27+'3140'!E28+'3280'!E27+'3600'!E27+'4160'!E27+'4220'!E28+'4240'!E28+'4260'!E28+'4520'!E26+'4570'!E26+'4740'!E26+'4760'!E26+'5100'!E26+'6140'!E26+'6260'!E26+'6330'!E26+'6440'!E26+'7220'!E26+'8130'!E26+'8220'!E26+'9120'!E26+'9230'!E26+'9240'!E26+'10140'!E26+'10430'!E26+'10661'!E26</f>
        <v>173454</v>
      </c>
      <c r="F28" s="81">
        <f>'1110'!F26+'1120'!F25+'1710'!F27+'3140'!F28+'3280'!F27+'3600'!F27+'4160'!F27+'4220'!F28+'4240'!F28+'4260'!F28+'4520'!F26+'4570'!F26+'4740'!F26+'4760'!F26+'5100'!F26+'6140'!F26+'6260'!F26+'6330'!F26+'6440'!F26+'7220'!F26+'8130'!F26+'8220'!F26+'9120'!F26+'9230'!F26+'9240'!F26+'10140'!F26+'10430'!F26+'10661'!F26</f>
        <v>173454</v>
      </c>
      <c r="G28" s="81">
        <f>'1110'!G26+'1120'!G25+'1710'!G27+'3140'!G28+'3280'!G27+'3600'!G27+'4160'!G27+'4220'!G28+'4240'!G28+'4260'!G28+'4520'!G26+'4570'!G26+'4740'!G26+'4760'!G26+'5100'!G26+'6140'!G26+'6260'!G26+'6330'!G26+'6440'!G26+'7220'!G26+'8130'!G26+'8220'!G26+'9120'!G26+'9230'!G26+'9240'!G26+'10140'!G26+'10430'!G26+'10661'!G26</f>
        <v>174670.74</v>
      </c>
      <c r="H28" s="81">
        <f>'1110'!H26+'1120'!H25+'1710'!H27+'3140'!H28+'3280'!H27+'3600'!H27+'4160'!H27+'4220'!H28+'4240'!H28+'4260'!H28+'4520'!H26+'4570'!H26+'4740'!H26+'4760'!H26+'5100'!H26+'6140'!H26+'6260'!H26+'6330'!H26+'6440'!H26+'7220'!H26+'8130'!H26+'8220'!H26+'9120'!H26+'9230'!H26+'9240'!H26+'10140'!H26+'10430'!H26+'10661'!H26</f>
        <v>131079</v>
      </c>
      <c r="I28" s="81">
        <f>'1110'!I26+'1120'!I25+'1710'!I27+'3140'!I28+'3280'!I27+'3600'!I27+'4160'!I27+'4220'!I28+'4240'!I28+'4260'!I28+'4520'!I26+'4570'!I26+'4740'!I26+'4760'!I26+'5100'!I26+'6140'!I26+'6260'!I26+'6330'!I26+'6440'!I26+'7220'!I26+'8130'!I26+'8220'!I26+'9120'!I26+'9230'!I26+'9240'!I26+'10140'!I26+'10430'!I26+'10661'!I26</f>
        <v>89287.75</v>
      </c>
      <c r="J28" s="82">
        <f>'1110'!J26+'1120'!J25+'1710'!J27+'3140'!J28+'3280'!J27+'3600'!J27+'4160'!J27+'4220'!J28+'4240'!J28+'4260'!J28+'4520'!J26+'4570'!J26+'4740'!J26+'4760'!J26+'5100'!J26+'6140'!J26+'6260'!J26+'6330'!J26+'6440'!J26+'7220'!J26+'8130'!J26+'8220'!J26+'9120'!J26+'9230'!J26+'9240'!J26+'10140'!J26+'10430'!J26+'10661'!J26</f>
        <v>85382.99</v>
      </c>
    </row>
    <row r="29" spans="2:11" x14ac:dyDescent="0.25">
      <c r="B29" s="155" t="s">
        <v>29</v>
      </c>
      <c r="C29" s="156"/>
      <c r="D29" s="41">
        <f>'1110'!D27+'1120'!D26+'1710'!D28+'3140'!D29+'3280'!D28+'3600'!D28+'4160'!D28+'4220'!D29+'4240'!D29+'4260'!D29+'4520'!D27+'4570'!D27+'4740'!D27+'4760'!D27+'5100'!D27+'6140'!D27+'6260'!D27+'6330'!D27+'6440'!D27+'7220'!D27+'8130'!D27+'8220'!D27+'9120'!D27+'9230'!D27+'9240'!D27+'10140'!D27+'10430'!D27+'10661'!D27</f>
        <v>0</v>
      </c>
      <c r="E29" s="41">
        <f>'1110'!E27+'1120'!E26+'1710'!E28+'3140'!E29+'3280'!E28+'3600'!E28+'4160'!E28+'4220'!E29+'4240'!E29+'4260'!E29+'4520'!E27+'4570'!E27+'4740'!E27+'4760'!E27+'5100'!E27+'6140'!E27+'6260'!E27+'6330'!E27+'6440'!E27+'7220'!E27+'8130'!E27+'8220'!E27+'9120'!E27+'9230'!E27+'9240'!E27+'10140'!E27+'10430'!E27+'10661'!E27</f>
        <v>0</v>
      </c>
      <c r="F29" s="41">
        <f>'1110'!F27+'1120'!F26+'1710'!F28+'3140'!F29+'3280'!F28+'3600'!F28+'4160'!F28+'4220'!F29+'4240'!F29+'4260'!F29+'4520'!F27+'4570'!F27+'4740'!F27+'4760'!F27+'5100'!F27+'6140'!F27+'6260'!F27+'6330'!F27+'6440'!F27+'7220'!F27+'8130'!F27+'8220'!F27+'9120'!F27+'9230'!F27+'9240'!F27+'10140'!F27+'10430'!F27+'10661'!F27</f>
        <v>0</v>
      </c>
      <c r="G29" s="41">
        <f>'1110'!G27+'1120'!G26+'1710'!G28+'3140'!G29+'3280'!G28+'3600'!G28+'4160'!G28+'4220'!G29+'4240'!G29+'4260'!G29+'4520'!G27+'4570'!G27+'4740'!G27+'4760'!G27+'5100'!G27+'6140'!G27+'6260'!G27+'6330'!G27+'6440'!G27+'7220'!G27+'8130'!G27+'8220'!G27+'9120'!G27+'9230'!G27+'9240'!G27+'10140'!G27+'10430'!G27+'10661'!G27</f>
        <v>0</v>
      </c>
      <c r="H29" s="41">
        <f>'1110'!H27+'1120'!H26+'1710'!H28+'3140'!H29+'3280'!H28+'3600'!H28+'4160'!H28+'4220'!H29+'4240'!H29+'4260'!H29+'4520'!H27+'4570'!H27+'4740'!H27+'4760'!H27+'5100'!H27+'6140'!H27+'6260'!H27+'6330'!H27+'6440'!H27+'7220'!H27+'8130'!H27+'8220'!H27+'9120'!H27+'9230'!H27+'9240'!H27+'10140'!H27+'10430'!H27+'10661'!H27</f>
        <v>0</v>
      </c>
      <c r="I29" s="41">
        <f>'1110'!I27+'1120'!I26+'1710'!I28+'3140'!I29+'3280'!I28+'3600'!I28+'4160'!I28+'4220'!I29+'4240'!I29+'4260'!I29+'4520'!I27+'4570'!I27+'4740'!I27+'4760'!I27+'5100'!I27+'6140'!I27+'6260'!I27+'6330'!I27+'6440'!I27+'7220'!I27+'8130'!I27+'8220'!I27+'9120'!I27+'9230'!I27+'9240'!I27+'10140'!I27+'10430'!I27+'10661'!I27</f>
        <v>0</v>
      </c>
      <c r="J29" s="20">
        <f>'1110'!J27+'1120'!J26+'1710'!J28+'3140'!J29+'3280'!J28+'3600'!J28+'4160'!J28+'4220'!J29+'4240'!J29+'4260'!J29+'4520'!J27+'4570'!J27+'4740'!J27+'4760'!J27+'5100'!J27+'6140'!J27+'6260'!J27+'6330'!J27+'6440'!J27+'7220'!J27+'8130'!J27+'8220'!J27+'9120'!J27+'9230'!J27+'9240'!J27+'10140'!J27+'10430'!J27+'10661'!J27</f>
        <v>0</v>
      </c>
    </row>
    <row r="30" spans="2:11" ht="15.75" thickBot="1" x14ac:dyDescent="0.3">
      <c r="B30" s="157" t="s">
        <v>28</v>
      </c>
      <c r="C30" s="158"/>
      <c r="D30" s="68">
        <f>'1110'!D28+'1120'!D27+'1710'!D29+'3140'!D30+'3280'!D29+'3600'!D29+'4160'!D29+'4220'!D30+'4240'!D30+'4260'!D30+'4520'!D28+'4570'!D28+'4740'!D28+'4760'!D28+'5100'!D28+'6140'!D28+'6260'!D28+'6330'!D28+'6440'!D28+'7220'!D28+'8130'!D28+'8220'!D28+'9120'!D28+'9230'!D28+'9240'!D28+'10140'!D28+'10430'!D28+'10661'!D28</f>
        <v>904307.6</v>
      </c>
      <c r="E30" s="68">
        <f>'1110'!E28+'1120'!E27+'1710'!E29+'3140'!E30+'3280'!E29+'3600'!E29+'4160'!E29+'4220'!E30+'4240'!E30+'4260'!E30+'4520'!E28+'4570'!E28+'4740'!E28+'4760'!E28+'5100'!E28+'6140'!E28+'6260'!E28+'6330'!E28+'6440'!E28+'7220'!E28+'8130'!E28+'8220'!E28+'9120'!E28+'9230'!E28+'9240'!E28+'10140'!E28+'10430'!E28+'10661'!E28</f>
        <v>1075270</v>
      </c>
      <c r="F30" s="68">
        <f>'1110'!F28+'1120'!F27+'1710'!F29+'3140'!F30+'3280'!F29+'3600'!F29+'4160'!F29+'4220'!F30+'4240'!F30+'4260'!F30+'4520'!F28+'4570'!F28+'4740'!F28+'4760'!F28+'5100'!F28+'6140'!F28+'6260'!F28+'6330'!F28+'6440'!F28+'7220'!F28+'8130'!F28+'8220'!F28+'9120'!F28+'9230'!F28+'9240'!F28+'10140'!F28+'10430'!F28+'10661'!F28</f>
        <v>1075270</v>
      </c>
      <c r="G30" s="68">
        <f>'1110'!G28+'1120'!G27+'1710'!G29+'3140'!G30+'3280'!G29+'3600'!G29+'4160'!G29+'4220'!G30+'4240'!G30+'4260'!G30+'4520'!G28+'4570'!G28+'4740'!G28+'4760'!G28+'5100'!G28+'6140'!G28+'6260'!G28+'6330'!G28+'6440'!G28+'7220'!G28+'8130'!G28+'8220'!G28+'9120'!G28+'9230'!G28+'9240'!G28+'10140'!G28+'10430'!G28+'10661'!G28</f>
        <v>1134802.74</v>
      </c>
      <c r="H30" s="68">
        <f>'1110'!H28+'1120'!H27+'1710'!H29+'3140'!H30+'3280'!H29+'3600'!H29+'4160'!H29+'4220'!H30+'4240'!H30+'4260'!H30+'4520'!H28+'4570'!H28+'4740'!H28+'4760'!H28+'5100'!H28+'6140'!H28+'6260'!H28+'6330'!H28+'6440'!H28+'7220'!H28+'8130'!H28+'8220'!H28+'9120'!H28+'9230'!H28+'9240'!H28+'10140'!H28+'10430'!H28+'10661'!H28</f>
        <v>840091.77500000002</v>
      </c>
      <c r="I30" s="68">
        <f>'1110'!I28+'1120'!I27+'1710'!I29+'3140'!I30+'3280'!I29+'3600'!I29+'4160'!I29+'4220'!I30+'4240'!I30+'4260'!I30+'4520'!I28+'4570'!I28+'4740'!I28+'4760'!I28+'5100'!I28+'6140'!I28+'6260'!I28+'6330'!I28+'6440'!I28+'7220'!I28+'8130'!I28+'8220'!I28+'9120'!I28+'9230'!I28+'9240'!I28+'10140'!I28+'10430'!I28+'10661'!I28</f>
        <v>816587.97</v>
      </c>
      <c r="J30" s="19">
        <f>'1110'!J28+'1120'!J27+'1710'!J29+'3140'!J30+'3280'!J29+'3600'!J29+'4160'!J29+'4220'!J30+'4240'!J30+'4260'!J30+'4520'!J28+'4570'!J28+'4740'!J28+'4760'!J28+'5100'!J28+'6140'!J28+'6260'!J28+'6330'!J28+'6440'!J28+'7220'!J28+'8130'!J28+'8220'!J28+'9120'!J28+'9230'!J28+'9240'!J28+'10140'!J28+'10430'!J28+'10661'!J28</f>
        <v>318214.77</v>
      </c>
      <c r="K30" s="43"/>
    </row>
    <row r="33" spans="4:11" x14ac:dyDescent="0.25">
      <c r="G33" s="115"/>
      <c r="H33" s="44"/>
      <c r="I33" s="44"/>
      <c r="J33" s="44"/>
    </row>
    <row r="34" spans="4:11" x14ac:dyDescent="0.25">
      <c r="D34" s="43"/>
      <c r="G34" s="44"/>
      <c r="H34" s="44"/>
      <c r="I34" s="44"/>
      <c r="J34" s="44"/>
    </row>
    <row r="35" spans="4:11" x14ac:dyDescent="0.25">
      <c r="G35" s="44"/>
      <c r="H35" s="44"/>
      <c r="I35" s="44"/>
      <c r="J35" s="44"/>
    </row>
    <row r="36" spans="4:11" x14ac:dyDescent="0.25">
      <c r="G36" s="44"/>
      <c r="H36" s="44"/>
      <c r="I36" s="44"/>
      <c r="J36" s="44"/>
    </row>
    <row r="37" spans="4:11" x14ac:dyDescent="0.25">
      <c r="H37" s="43"/>
      <c r="I37" s="43"/>
      <c r="J37" s="43"/>
    </row>
    <row r="38" spans="4:11" x14ac:dyDescent="0.25">
      <c r="D38" s="45"/>
      <c r="E38" s="44"/>
      <c r="F38" s="44"/>
      <c r="G38" s="44"/>
    </row>
    <row r="39" spans="4:11" x14ac:dyDescent="0.25">
      <c r="D39" s="43"/>
      <c r="E39" s="43"/>
      <c r="F39" s="43"/>
      <c r="G39" s="43"/>
      <c r="H39" s="43"/>
      <c r="I39" s="43"/>
      <c r="J39" s="43"/>
    </row>
    <row r="40" spans="4:11" x14ac:dyDescent="0.25">
      <c r="H40" s="43"/>
      <c r="I40" s="43"/>
      <c r="J40" s="43"/>
    </row>
    <row r="42" spans="4:11" x14ac:dyDescent="0.25">
      <c r="D42" s="43"/>
      <c r="E42" s="43"/>
      <c r="F42" s="43"/>
      <c r="G42" s="43"/>
      <c r="H42" s="44"/>
      <c r="I42" s="44"/>
      <c r="J42" s="44"/>
    </row>
    <row r="43" spans="4:11" x14ac:dyDescent="0.25">
      <c r="H43" s="43"/>
      <c r="I43" s="43"/>
      <c r="J43" s="43"/>
      <c r="K43" s="43"/>
    </row>
    <row r="46" spans="4:11" x14ac:dyDescent="0.25">
      <c r="H46" s="43"/>
      <c r="I46" s="43"/>
      <c r="J46" s="43"/>
      <c r="K46" s="43"/>
    </row>
  </sheetData>
  <mergeCells count="7">
    <mergeCell ref="B2:J2"/>
    <mergeCell ref="B29:C29"/>
    <mergeCell ref="B4:J4"/>
    <mergeCell ref="B9:B11"/>
    <mergeCell ref="C9:C11"/>
    <mergeCell ref="J10:J11"/>
    <mergeCell ref="B30:C30"/>
  </mergeCells>
  <pageMargins left="0.70866141732283472" right="0.70866141732283472" top="0.35433070866141736" bottom="0.35433070866141736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L29"/>
  <sheetViews>
    <sheetView workbookViewId="0">
      <selection activeCell="N27" sqref="N27"/>
    </sheetView>
  </sheetViews>
  <sheetFormatPr defaultRowHeight="15" x14ac:dyDescent="0.25"/>
  <cols>
    <col min="1" max="1" width="4" style="1" customWidth="1"/>
    <col min="2" max="2" width="15.7109375" style="1" customWidth="1"/>
    <col min="3" max="3" width="28.85546875" style="1" customWidth="1"/>
    <col min="4" max="6" width="8" style="1" customWidth="1"/>
    <col min="7" max="7" width="7.85546875" style="1" customWidth="1"/>
    <col min="8" max="8" width="7.140625" style="1" hidden="1" customWidth="1"/>
    <col min="9" max="10" width="8" style="1" customWidth="1"/>
    <col min="11" max="16384" width="9.140625" style="1"/>
  </cols>
  <sheetData>
    <row r="3" spans="2:12" s="182" customFormat="1" ht="15.75" x14ac:dyDescent="0.25">
      <c r="B3" s="188" t="s">
        <v>107</v>
      </c>
      <c r="C3" s="188"/>
      <c r="D3" s="188"/>
      <c r="E3" s="188"/>
      <c r="F3" s="188"/>
      <c r="G3" s="188"/>
      <c r="H3" s="188"/>
      <c r="I3" s="188"/>
      <c r="J3" s="188"/>
    </row>
    <row r="4" spans="2:12" ht="15.75" thickBot="1" x14ac:dyDescent="0.3">
      <c r="B4" s="189"/>
      <c r="C4" s="4"/>
      <c r="D4" s="4"/>
      <c r="E4" s="189"/>
      <c r="F4" s="189"/>
      <c r="G4" s="190"/>
      <c r="H4" s="190"/>
      <c r="I4" s="190"/>
      <c r="J4" s="191" t="s">
        <v>80</v>
      </c>
      <c r="K4" s="183"/>
    </row>
    <row r="5" spans="2:12" x14ac:dyDescent="0.25">
      <c r="B5" s="192"/>
      <c r="C5" s="78"/>
      <c r="D5" s="78"/>
      <c r="E5" s="193"/>
      <c r="F5" s="193"/>
      <c r="G5" s="194"/>
      <c r="H5" s="194"/>
      <c r="I5" s="194"/>
      <c r="J5" s="195"/>
      <c r="K5" s="183"/>
    </row>
    <row r="6" spans="2:12" ht="23.25" x14ac:dyDescent="0.25">
      <c r="B6" s="196" t="s">
        <v>0</v>
      </c>
      <c r="C6" s="24" t="s">
        <v>38</v>
      </c>
      <c r="D6" s="4"/>
      <c r="E6" s="4"/>
      <c r="F6" s="4"/>
      <c r="G6" s="4"/>
      <c r="H6" s="4"/>
      <c r="I6" s="64"/>
      <c r="J6" s="65"/>
      <c r="K6" s="183"/>
    </row>
    <row r="7" spans="2:12" x14ac:dyDescent="0.25">
      <c r="B7" s="196" t="s">
        <v>1</v>
      </c>
      <c r="C7" s="5" t="s">
        <v>39</v>
      </c>
      <c r="D7" s="79"/>
      <c r="E7" s="79"/>
      <c r="F7" s="79"/>
      <c r="G7" s="79"/>
      <c r="H7" s="4"/>
      <c r="I7" s="64"/>
      <c r="J7" s="65"/>
      <c r="K7" s="183"/>
    </row>
    <row r="8" spans="2:12" s="185" customFormat="1" x14ac:dyDescent="0.25">
      <c r="B8" s="197" t="s">
        <v>2</v>
      </c>
      <c r="C8" s="198" t="s">
        <v>3</v>
      </c>
      <c r="D8" s="80" t="s">
        <v>4</v>
      </c>
      <c r="E8" s="80" t="s">
        <v>5</v>
      </c>
      <c r="F8" s="80" t="s">
        <v>6</v>
      </c>
      <c r="G8" s="80" t="s">
        <v>7</v>
      </c>
      <c r="H8" s="199" t="s">
        <v>8</v>
      </c>
      <c r="I8" s="199" t="s">
        <v>9</v>
      </c>
      <c r="J8" s="200" t="s">
        <v>81</v>
      </c>
      <c r="K8" s="184"/>
    </row>
    <row r="9" spans="2:12" s="187" customFormat="1" ht="22.5" x14ac:dyDescent="0.25">
      <c r="B9" s="201"/>
      <c r="C9" s="202"/>
      <c r="D9" s="77" t="s">
        <v>10</v>
      </c>
      <c r="E9" s="77" t="s">
        <v>82</v>
      </c>
      <c r="F9" s="203" t="s">
        <v>83</v>
      </c>
      <c r="G9" s="203" t="s">
        <v>83</v>
      </c>
      <c r="H9" s="203" t="s">
        <v>85</v>
      </c>
      <c r="I9" s="77" t="s">
        <v>10</v>
      </c>
      <c r="J9" s="204" t="s">
        <v>84</v>
      </c>
      <c r="K9" s="186"/>
    </row>
    <row r="10" spans="2:12" s="187" customFormat="1" ht="45" x14ac:dyDescent="0.25">
      <c r="B10" s="205"/>
      <c r="C10" s="206"/>
      <c r="D10" s="63" t="s">
        <v>111</v>
      </c>
      <c r="E10" s="63" t="s">
        <v>108</v>
      </c>
      <c r="F10" s="63" t="s">
        <v>109</v>
      </c>
      <c r="G10" s="63" t="s">
        <v>110</v>
      </c>
      <c r="H10" s="63" t="s">
        <v>115</v>
      </c>
      <c r="I10" s="63" t="s">
        <v>124</v>
      </c>
      <c r="J10" s="207"/>
      <c r="K10" s="186"/>
    </row>
    <row r="11" spans="2:12" x14ac:dyDescent="0.25">
      <c r="B11" s="6">
        <v>600</v>
      </c>
      <c r="C11" s="7" t="s">
        <v>11</v>
      </c>
      <c r="D11" s="39"/>
      <c r="E11" s="27"/>
      <c r="F11" s="27"/>
      <c r="G11" s="27"/>
      <c r="H11" s="27"/>
      <c r="I11" s="27"/>
      <c r="J11" s="28">
        <f t="shared" ref="J11:J28" si="0">H11-I11</f>
        <v>0</v>
      </c>
      <c r="L11" s="112"/>
    </row>
    <row r="12" spans="2:12" x14ac:dyDescent="0.25">
      <c r="B12" s="6">
        <v>601</v>
      </c>
      <c r="C12" s="7" t="s">
        <v>12</v>
      </c>
      <c r="D12" s="39"/>
      <c r="E12" s="27"/>
      <c r="F12" s="27"/>
      <c r="G12" s="27"/>
      <c r="H12" s="27"/>
      <c r="I12" s="27"/>
      <c r="J12" s="28">
        <f t="shared" si="0"/>
        <v>0</v>
      </c>
      <c r="L12" s="112"/>
    </row>
    <row r="13" spans="2:12" x14ac:dyDescent="0.25">
      <c r="B13" s="6">
        <v>602</v>
      </c>
      <c r="C13" s="7" t="s">
        <v>13</v>
      </c>
      <c r="D13" s="39"/>
      <c r="E13" s="27"/>
      <c r="F13" s="27"/>
      <c r="G13" s="27"/>
      <c r="H13" s="27"/>
      <c r="I13" s="27"/>
      <c r="J13" s="28">
        <f t="shared" si="0"/>
        <v>0</v>
      </c>
      <c r="L13" s="112"/>
    </row>
    <row r="14" spans="2:12" x14ac:dyDescent="0.25">
      <c r="B14" s="6">
        <v>603</v>
      </c>
      <c r="C14" s="7" t="s">
        <v>14</v>
      </c>
      <c r="D14" s="39"/>
      <c r="E14" s="27"/>
      <c r="F14" s="27"/>
      <c r="G14" s="27"/>
      <c r="H14" s="27"/>
      <c r="I14" s="27"/>
      <c r="J14" s="28">
        <f t="shared" si="0"/>
        <v>0</v>
      </c>
      <c r="L14" s="112"/>
    </row>
    <row r="15" spans="2:12" x14ac:dyDescent="0.25">
      <c r="B15" s="6">
        <v>604</v>
      </c>
      <c r="C15" s="7" t="s">
        <v>15</v>
      </c>
      <c r="D15" s="39"/>
      <c r="E15" s="27"/>
      <c r="F15" s="27"/>
      <c r="G15" s="27"/>
      <c r="H15" s="27"/>
      <c r="I15" s="27"/>
      <c r="J15" s="28">
        <f t="shared" si="0"/>
        <v>0</v>
      </c>
      <c r="L15" s="112"/>
    </row>
    <row r="16" spans="2:12" x14ac:dyDescent="0.25">
      <c r="B16" s="6">
        <v>605</v>
      </c>
      <c r="C16" s="7" t="s">
        <v>16</v>
      </c>
      <c r="D16" s="39"/>
      <c r="E16" s="27"/>
      <c r="F16" s="27"/>
      <c r="G16" s="27"/>
      <c r="H16" s="27"/>
      <c r="I16" s="27"/>
      <c r="J16" s="28">
        <f t="shared" si="0"/>
        <v>0</v>
      </c>
      <c r="L16" s="112"/>
    </row>
    <row r="17" spans="2:12" x14ac:dyDescent="0.25">
      <c r="B17" s="6">
        <v>606</v>
      </c>
      <c r="C17" s="7" t="s">
        <v>17</v>
      </c>
      <c r="D17" s="39"/>
      <c r="E17" s="27"/>
      <c r="F17" s="27"/>
      <c r="G17" s="27"/>
      <c r="H17" s="27"/>
      <c r="I17" s="27"/>
      <c r="J17" s="28">
        <f t="shared" si="0"/>
        <v>0</v>
      </c>
      <c r="L17" s="112"/>
    </row>
    <row r="18" spans="2:12" x14ac:dyDescent="0.25">
      <c r="B18" s="9" t="s">
        <v>18</v>
      </c>
      <c r="C18" s="10" t="s">
        <v>19</v>
      </c>
      <c r="D18" s="29">
        <f t="shared" ref="D18:I18" si="1">SUM(D11:D17)</f>
        <v>0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30">
        <f t="shared" si="0"/>
        <v>0</v>
      </c>
      <c r="L18" s="112"/>
    </row>
    <row r="19" spans="2:12" x14ac:dyDescent="0.25">
      <c r="B19" s="6">
        <v>230</v>
      </c>
      <c r="C19" s="7" t="s">
        <v>20</v>
      </c>
      <c r="D19" s="39"/>
      <c r="E19" s="27"/>
      <c r="F19" s="27"/>
      <c r="G19" s="27"/>
      <c r="H19" s="27"/>
      <c r="I19" s="27"/>
      <c r="J19" s="28">
        <f t="shared" si="0"/>
        <v>0</v>
      </c>
      <c r="L19" s="112"/>
    </row>
    <row r="20" spans="2:12" x14ac:dyDescent="0.25">
      <c r="B20" s="6">
        <v>231</v>
      </c>
      <c r="C20" s="7" t="s">
        <v>21</v>
      </c>
      <c r="D20" s="39">
        <v>7267</v>
      </c>
      <c r="E20" s="27">
        <v>8413</v>
      </c>
      <c r="F20" s="27">
        <v>8413</v>
      </c>
      <c r="G20" s="27">
        <v>8413</v>
      </c>
      <c r="H20" s="27">
        <v>5800</v>
      </c>
      <c r="I20" s="27">
        <v>7321</v>
      </c>
      <c r="J20" s="28">
        <f>G20-I20</f>
        <v>1092</v>
      </c>
      <c r="L20" s="112"/>
    </row>
    <row r="21" spans="2:12" x14ac:dyDescent="0.25">
      <c r="B21" s="6">
        <v>232</v>
      </c>
      <c r="C21" s="7" t="s">
        <v>22</v>
      </c>
      <c r="D21" s="39"/>
      <c r="E21" s="27"/>
      <c r="F21" s="27"/>
      <c r="G21" s="27"/>
      <c r="H21" s="27"/>
      <c r="I21" s="27"/>
      <c r="J21" s="28">
        <f t="shared" si="0"/>
        <v>0</v>
      </c>
      <c r="L21" s="112"/>
    </row>
    <row r="22" spans="2:12" ht="22.5" x14ac:dyDescent="0.25">
      <c r="B22" s="12" t="s">
        <v>23</v>
      </c>
      <c r="C22" s="13" t="s">
        <v>24</v>
      </c>
      <c r="D22" s="31">
        <f t="shared" ref="D22:J22" si="2">SUM(D19:D21)</f>
        <v>7267</v>
      </c>
      <c r="E22" s="31">
        <f t="shared" si="2"/>
        <v>8413</v>
      </c>
      <c r="F22" s="31">
        <f t="shared" si="2"/>
        <v>8413</v>
      </c>
      <c r="G22" s="31">
        <f t="shared" si="2"/>
        <v>8413</v>
      </c>
      <c r="H22" s="31">
        <f t="shared" si="2"/>
        <v>5800</v>
      </c>
      <c r="I22" s="31">
        <f t="shared" si="2"/>
        <v>7321</v>
      </c>
      <c r="J22" s="32">
        <f t="shared" si="2"/>
        <v>1092</v>
      </c>
      <c r="L22" s="112"/>
    </row>
    <row r="23" spans="2:12" x14ac:dyDescent="0.25">
      <c r="B23" s="6">
        <v>230</v>
      </c>
      <c r="C23" s="7" t="s">
        <v>20</v>
      </c>
      <c r="D23" s="39"/>
      <c r="E23" s="31"/>
      <c r="F23" s="31"/>
      <c r="G23" s="31"/>
      <c r="H23" s="31"/>
      <c r="I23" s="31"/>
      <c r="J23" s="28">
        <f t="shared" si="0"/>
        <v>0</v>
      </c>
      <c r="L23" s="112"/>
    </row>
    <row r="24" spans="2:12" x14ac:dyDescent="0.25">
      <c r="B24" s="6">
        <v>231</v>
      </c>
      <c r="C24" s="7" t="s">
        <v>21</v>
      </c>
      <c r="D24" s="39"/>
      <c r="E24" s="31"/>
      <c r="F24" s="31"/>
      <c r="G24" s="31"/>
      <c r="H24" s="31"/>
      <c r="I24" s="31"/>
      <c r="J24" s="28">
        <f t="shared" si="0"/>
        <v>0</v>
      </c>
      <c r="L24" s="112"/>
    </row>
    <row r="25" spans="2:12" x14ac:dyDescent="0.25">
      <c r="B25" s="6">
        <v>232</v>
      </c>
      <c r="C25" s="7" t="s">
        <v>22</v>
      </c>
      <c r="D25" s="39"/>
      <c r="E25" s="31"/>
      <c r="F25" s="31"/>
      <c r="G25" s="31"/>
      <c r="H25" s="31"/>
      <c r="I25" s="31"/>
      <c r="J25" s="28">
        <f t="shared" si="0"/>
        <v>0</v>
      </c>
      <c r="L25" s="112"/>
    </row>
    <row r="26" spans="2:12" ht="22.5" x14ac:dyDescent="0.25">
      <c r="B26" s="12" t="s">
        <v>23</v>
      </c>
      <c r="C26" s="13" t="s">
        <v>25</v>
      </c>
      <c r="D26" s="31">
        <f t="shared" ref="D26:I26" si="3">SUM(D23:D25)</f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  <c r="H26" s="31">
        <f>SUM(H23:H25)</f>
        <v>0</v>
      </c>
      <c r="I26" s="31">
        <f t="shared" si="3"/>
        <v>0</v>
      </c>
      <c r="J26" s="32">
        <f t="shared" si="0"/>
        <v>0</v>
      </c>
      <c r="L26" s="112"/>
    </row>
    <row r="27" spans="2:12" x14ac:dyDescent="0.25">
      <c r="B27" s="9" t="s">
        <v>26</v>
      </c>
      <c r="C27" s="15" t="s">
        <v>27</v>
      </c>
      <c r="D27" s="33">
        <f t="shared" ref="D27:J27" si="4">D22+D26</f>
        <v>7267</v>
      </c>
      <c r="E27" s="33">
        <f t="shared" si="4"/>
        <v>8413</v>
      </c>
      <c r="F27" s="33">
        <f t="shared" si="4"/>
        <v>8413</v>
      </c>
      <c r="G27" s="33">
        <f t="shared" si="4"/>
        <v>8413</v>
      </c>
      <c r="H27" s="33">
        <f>H22+H26</f>
        <v>5800</v>
      </c>
      <c r="I27" s="33">
        <f t="shared" si="4"/>
        <v>7321</v>
      </c>
      <c r="J27" s="34">
        <f t="shared" si="4"/>
        <v>1092</v>
      </c>
      <c r="L27" s="112"/>
    </row>
    <row r="28" spans="2:12" x14ac:dyDescent="0.25">
      <c r="B28" s="22" t="s">
        <v>29</v>
      </c>
      <c r="C28" s="121"/>
      <c r="D28" s="35"/>
      <c r="E28" s="36"/>
      <c r="F28" s="36"/>
      <c r="G28" s="36"/>
      <c r="H28" s="36"/>
      <c r="I28" s="36"/>
      <c r="J28" s="28">
        <f t="shared" si="0"/>
        <v>0</v>
      </c>
      <c r="L28" s="112"/>
    </row>
    <row r="29" spans="2:12" ht="15.75" thickBot="1" x14ac:dyDescent="0.3">
      <c r="B29" s="23" t="s">
        <v>28</v>
      </c>
      <c r="C29" s="122"/>
      <c r="D29" s="37">
        <f t="shared" ref="D29:J29" si="5">D18+D27</f>
        <v>7267</v>
      </c>
      <c r="E29" s="37">
        <f t="shared" si="5"/>
        <v>8413</v>
      </c>
      <c r="F29" s="37">
        <f t="shared" si="5"/>
        <v>8413</v>
      </c>
      <c r="G29" s="37">
        <f>G18+G27</f>
        <v>8413</v>
      </c>
      <c r="H29" s="37">
        <f>H18+H27</f>
        <v>5800</v>
      </c>
      <c r="I29" s="37">
        <f t="shared" si="5"/>
        <v>7321</v>
      </c>
      <c r="J29" s="38">
        <f t="shared" si="5"/>
        <v>1092</v>
      </c>
      <c r="L29" s="112"/>
    </row>
  </sheetData>
  <mergeCells count="4">
    <mergeCell ref="B8:B10"/>
    <mergeCell ref="C8:C10"/>
    <mergeCell ref="J9:J10"/>
    <mergeCell ref="B3:J3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8"/>
  <sheetViews>
    <sheetView zoomScale="84" zoomScaleNormal="84" workbookViewId="0">
      <selection activeCell="N14" sqref="N14"/>
    </sheetView>
  </sheetViews>
  <sheetFormatPr defaultRowHeight="15.75" x14ac:dyDescent="0.25"/>
  <cols>
    <col min="1" max="1" width="4.5703125" style="84" customWidth="1"/>
    <col min="2" max="2" width="21.7109375" style="84" customWidth="1"/>
    <col min="3" max="3" width="40" style="84" customWidth="1"/>
    <col min="4" max="4" width="9.7109375" style="84" hidden="1" customWidth="1"/>
    <col min="5" max="5" width="9.42578125" style="84" hidden="1" customWidth="1"/>
    <col min="6" max="6" width="9.28515625" style="84" hidden="1" customWidth="1"/>
    <col min="7" max="7" width="11.42578125" style="84" bestFit="1" customWidth="1"/>
    <col min="8" max="9" width="9.5703125" style="84" bestFit="1" customWidth="1"/>
    <col min="10" max="10" width="13.5703125" style="84" bestFit="1" customWidth="1"/>
    <col min="11" max="11" width="9.140625" style="84"/>
    <col min="12" max="12" width="23.140625" style="84" customWidth="1"/>
    <col min="13" max="13" width="17.42578125" style="84" bestFit="1" customWidth="1"/>
    <col min="14" max="15" width="15.7109375" style="84" bestFit="1" customWidth="1"/>
    <col min="16" max="16384" width="9.140625" style="84"/>
  </cols>
  <sheetData>
    <row r="2" spans="2:16" x14ac:dyDescent="0.25">
      <c r="B2" s="167" t="s">
        <v>90</v>
      </c>
      <c r="C2" s="167"/>
      <c r="D2" s="167"/>
      <c r="E2" s="167"/>
      <c r="F2" s="167"/>
      <c r="G2" s="167"/>
      <c r="H2" s="167"/>
      <c r="I2" s="167"/>
      <c r="J2" s="167"/>
    </row>
    <row r="4" spans="2:16" s="182" customFormat="1" x14ac:dyDescent="0.25">
      <c r="B4" s="188" t="s">
        <v>107</v>
      </c>
      <c r="C4" s="188"/>
      <c r="D4" s="188"/>
      <c r="E4" s="188"/>
      <c r="F4" s="188"/>
      <c r="G4" s="188"/>
      <c r="H4" s="188"/>
      <c r="I4" s="188"/>
      <c r="J4" s="188"/>
    </row>
    <row r="5" spans="2:16" ht="16.5" thickBot="1" x14ac:dyDescent="0.3">
      <c r="J5" s="211" t="s">
        <v>80</v>
      </c>
    </row>
    <row r="6" spans="2:16" x14ac:dyDescent="0.25">
      <c r="B6" s="212"/>
      <c r="C6" s="213"/>
      <c r="D6" s="213"/>
      <c r="E6" s="214"/>
      <c r="F6" s="214"/>
      <c r="G6" s="215"/>
      <c r="H6" s="215"/>
      <c r="I6" s="215"/>
      <c r="J6" s="216"/>
      <c r="K6" s="217"/>
    </row>
    <row r="7" spans="2:16" x14ac:dyDescent="0.25">
      <c r="B7" s="85" t="s">
        <v>32</v>
      </c>
      <c r="C7" s="165" t="s">
        <v>114</v>
      </c>
      <c r="D7" s="165"/>
      <c r="E7" s="165"/>
      <c r="F7" s="165"/>
      <c r="G7" s="165"/>
      <c r="H7" s="165"/>
      <c r="I7" s="165"/>
      <c r="J7" s="166"/>
      <c r="K7" s="217"/>
      <c r="M7" s="218"/>
    </row>
    <row r="8" spans="2:16" x14ac:dyDescent="0.25">
      <c r="B8" s="85" t="s">
        <v>33</v>
      </c>
      <c r="C8" s="108" t="s">
        <v>113</v>
      </c>
      <c r="D8" s="219"/>
      <c r="E8" s="219"/>
      <c r="F8" s="219"/>
      <c r="G8" s="219"/>
      <c r="H8" s="86"/>
      <c r="I8" s="87"/>
      <c r="J8" s="88"/>
      <c r="K8" s="217"/>
    </row>
    <row r="9" spans="2:16" s="226" customFormat="1" x14ac:dyDescent="0.25">
      <c r="B9" s="220" t="s">
        <v>2</v>
      </c>
      <c r="C9" s="221" t="s">
        <v>3</v>
      </c>
      <c r="D9" s="222" t="s">
        <v>4</v>
      </c>
      <c r="E9" s="222" t="s">
        <v>5</v>
      </c>
      <c r="F9" s="222" t="s">
        <v>6</v>
      </c>
      <c r="G9" s="222" t="s">
        <v>7</v>
      </c>
      <c r="H9" s="223" t="s">
        <v>8</v>
      </c>
      <c r="I9" s="223" t="s">
        <v>9</v>
      </c>
      <c r="J9" s="224" t="s">
        <v>81</v>
      </c>
      <c r="K9" s="225"/>
    </row>
    <row r="10" spans="2:16" s="233" customFormat="1" ht="15.75" customHeight="1" x14ac:dyDescent="0.25">
      <c r="B10" s="227"/>
      <c r="C10" s="228"/>
      <c r="D10" s="229" t="s">
        <v>10</v>
      </c>
      <c r="E10" s="229" t="s">
        <v>82</v>
      </c>
      <c r="F10" s="230" t="s">
        <v>83</v>
      </c>
      <c r="G10" s="230" t="s">
        <v>83</v>
      </c>
      <c r="H10" s="230" t="s">
        <v>85</v>
      </c>
      <c r="I10" s="229" t="s">
        <v>10</v>
      </c>
      <c r="J10" s="231" t="s">
        <v>84</v>
      </c>
      <c r="K10" s="232"/>
      <c r="M10" s="89"/>
      <c r="N10" s="84"/>
      <c r="O10" s="90"/>
      <c r="P10" s="84"/>
    </row>
    <row r="11" spans="2:16" s="233" customFormat="1" ht="18" customHeight="1" x14ac:dyDescent="0.25">
      <c r="B11" s="234"/>
      <c r="C11" s="235"/>
      <c r="D11" s="91" t="s">
        <v>111</v>
      </c>
      <c r="E11" s="91" t="s">
        <v>108</v>
      </c>
      <c r="F11" s="91" t="s">
        <v>109</v>
      </c>
      <c r="G11" s="91" t="s">
        <v>110</v>
      </c>
      <c r="H11" s="91" t="s">
        <v>115</v>
      </c>
      <c r="I11" s="91" t="s">
        <v>124</v>
      </c>
      <c r="J11" s="236"/>
      <c r="K11" s="232"/>
      <c r="L11" s="84"/>
      <c r="M11" s="84"/>
      <c r="N11" s="84"/>
      <c r="O11" s="84"/>
      <c r="P11" s="84"/>
    </row>
    <row r="12" spans="2:16" x14ac:dyDescent="0.25">
      <c r="B12" s="92">
        <v>600</v>
      </c>
      <c r="C12" s="93" t="s">
        <v>11</v>
      </c>
      <c r="D12" s="94">
        <f>'1110'!D10+'1120'!D9+'1710'!D11+'3140'!D12+'3280'!D11+'3600'!D11+'4160'!D11+'4220'!D12+'4240'!D12+'4260'!D12+'4520'!D10+'4570'!D10+'4740'!D10+'4760'!D10+'5100'!D10+'6140'!D10+'6260'!D10+'6330'!D10+'6440'!D10+'7220'!D10+'8130'!D10+'8220'!D10+'9120'!D10+'9230'!D10+'9240'!D10+'10140'!D10+'10430'!D10+'10661'!D10</f>
        <v>411407.2</v>
      </c>
      <c r="E12" s="94">
        <f>'1110'!E10+'1120'!E9+'1710'!E11+'3140'!E12+'3280'!E11+'3600'!E11+'4160'!E11+'4220'!E12+'4240'!E12+'4260'!E12+'4520'!E10+'4570'!E10+'4740'!E10+'4760'!E10+'5100'!E10+'6140'!E10+'6260'!E10+'6330'!E10+'6440'!E10+'7220'!E10+'8130'!E10+'8220'!E10+'9120'!E10+'9230'!E10+'9240'!E10+'10140'!E10+'10430'!E10+'10661'!E10</f>
        <v>441314</v>
      </c>
      <c r="F12" s="94">
        <f>'1110'!F10+'1120'!F9+'1710'!F11+'3140'!F12+'3280'!F11+'3600'!F11+'4160'!F11+'4220'!F12+'4240'!F12+'4260'!F12+'4520'!F10+'4570'!F10+'4740'!F10+'4760'!F10+'5100'!F10+'6140'!F10+'6260'!F10+'6330'!F10+'6440'!F10+'7220'!F10+'8130'!F10+'8220'!F10+'9120'!F10+'9230'!F10+'9240'!F10+'10140'!F10+'10430'!F10+'10661'!F10</f>
        <v>441314</v>
      </c>
      <c r="G12" s="94">
        <f>'1110'!G10+'1120'!G9+'1710'!G11+'3140'!G12+'3280'!G11+'3600'!G11+'4160'!G11+'4220'!G12+'4240'!G12+'4260'!G12+'4520'!G10+'4570'!G10+'4740'!G10+'4760'!G10+'5100'!G10+'6140'!G10+'6260'!G10+'6330'!G10+'6440'!G10+'7220'!G10+'8130'!G10+'8220'!G10+'9120'!G10+'9230'!G10+'9240'!G10+'10140'!G10+'10430'!G10+'10661'!G10</f>
        <v>440944.91</v>
      </c>
      <c r="H12" s="94">
        <f>'1110'!H10+'1120'!H9+'1710'!H11+'3140'!H12+'3280'!H11+'3600'!H11+'4160'!H11+'4220'!H12+'4240'!H12+'4260'!H12+'4520'!H10+'4570'!H10+'4740'!H10+'4760'!H10+'5100'!H10+'6140'!H10+'6260'!H10+'6330'!H10+'6440'!H10+'7220'!H10+'8130'!H10+'8220'!H10+'9120'!H10+'9230'!H10+'9240'!H10+'10140'!H10+'10430'!H10+'10661'!H10</f>
        <v>312958.25</v>
      </c>
      <c r="I12" s="94">
        <f>'1110'!I10+'1120'!I9+'1710'!I11+'3140'!I12+'3280'!I11+'3600'!I11+'4160'!I11+'4220'!I12+'4240'!I12+'4260'!I12+'4520'!I10+'4570'!I10+'4740'!I10+'4760'!I10+'5100'!I10+'6140'!I10+'6260'!I10+'6330'!I10+'6440'!I10+'7220'!I10+'8130'!I10+'8220'!I10+'9120'!I10+'9230'!I10+'9240'!I10+'10140'!I10+'10430'!I10+'10661'!I10</f>
        <v>399352.35000000009</v>
      </c>
      <c r="J12" s="95">
        <f>'1110'!J10+'1120'!J9+'1710'!J11+'3140'!J12+'3280'!J11+'3600'!J11+'4160'!J11+'4220'!J12+'4240'!J12+'4260'!J12+'4520'!J10+'4570'!J10+'4740'!J10+'4760'!J10+'5100'!J10+'6140'!J10+'6260'!J10+'6330'!J10+'6440'!J10+'7220'!J10+'8130'!J10+'8220'!J10+'9120'!J10+'9230'!J10+'9240'!J10+'10140'!J10+'10430'!J10+'10661'!J10</f>
        <v>41592.55999999999</v>
      </c>
    </row>
    <row r="13" spans="2:16" x14ac:dyDescent="0.25">
      <c r="B13" s="92">
        <v>601</v>
      </c>
      <c r="C13" s="93" t="s">
        <v>12</v>
      </c>
      <c r="D13" s="94">
        <f>'1110'!D11+'1120'!D10+'1710'!D12+'3140'!D13+'3280'!D12+'3600'!D12+'4160'!D12+'4220'!D13+'4240'!D13+'4260'!D13+'4520'!D11+'4570'!D11+'4740'!D11+'4760'!D11+'5100'!D11+'6140'!D11+'6260'!D11+'6330'!D11+'6440'!D11+'7220'!D11+'8130'!D11+'8220'!D11+'9120'!D11+'9230'!D11+'9240'!D11+'10140'!D11+'10430'!D11+'10661'!D11</f>
        <v>68380.2</v>
      </c>
      <c r="E13" s="94">
        <f>'1110'!E11+'1120'!E10+'1710'!E12+'3140'!E13+'3280'!E12+'3600'!E12+'4160'!E12+'4220'!E13+'4240'!E13+'4260'!E13+'4520'!E11+'4570'!E11+'4740'!E11+'4760'!E11+'5100'!E11+'6140'!E11+'6260'!E11+'6330'!E11+'6440'!E11+'7220'!E11+'8130'!E11+'8220'!E11+'9120'!E11+'9230'!E11+'9240'!E11+'10140'!E11+'10430'!E11+'10661'!E11</f>
        <v>72972</v>
      </c>
      <c r="F13" s="94">
        <f>'1110'!F11+'1120'!F10+'1710'!F12+'3140'!F13+'3280'!F12+'3600'!F12+'4160'!F12+'4220'!F13+'4240'!F13+'4260'!F13+'4520'!F11+'4570'!F11+'4740'!F11+'4760'!F11+'5100'!F11+'6140'!F11+'6260'!F11+'6330'!F11+'6440'!F11+'7220'!F11+'8130'!F11+'8220'!F11+'9120'!F11+'9230'!F11+'9240'!F11+'10140'!F11+'10430'!F11+'10661'!F11</f>
        <v>72972</v>
      </c>
      <c r="G13" s="94">
        <f>'1110'!G11+'1120'!G10+'1710'!G12+'3140'!G13+'3280'!G12+'3600'!G12+'4160'!G12+'4220'!G13+'4240'!G13+'4260'!G13+'4520'!G11+'4570'!G11+'4740'!G11+'4760'!G11+'5100'!G11+'6140'!G11+'6260'!G11+'6330'!G11+'6440'!G11+'7220'!G11+'8130'!G11+'8220'!G11+'9120'!G11+'9230'!G11+'9240'!G11+'10140'!G11+'10430'!G11+'10661'!G11</f>
        <v>72992.3</v>
      </c>
      <c r="H13" s="94">
        <f>'1110'!H11+'1120'!H10+'1710'!H12+'3140'!H13+'3280'!H12+'3600'!H12+'4160'!H12+'4220'!H13+'4240'!H13+'4260'!H13+'4520'!H11+'4570'!H11+'4740'!H11+'4760'!H11+'5100'!H11+'6140'!H11+'6260'!H11+'6330'!H11+'6440'!H11+'7220'!H11+'8130'!H11+'8220'!H11+'9120'!H11+'9230'!H11+'9240'!H11+'10140'!H11+'10430'!H11+'10661'!H11</f>
        <v>53043.894999999997</v>
      </c>
      <c r="I13" s="94">
        <f>'1110'!I11+'1120'!I10+'1710'!I12+'3140'!I13+'3280'!I12+'3600'!I12+'4160'!I12+'4220'!I13+'4240'!I13+'4260'!I13+'4520'!I11+'4570'!I11+'4740'!I11+'4760'!I11+'5100'!I11+'6140'!I11+'6260'!I11+'6330'!I11+'6440'!I11+'7220'!I11+'8130'!I11+'8220'!I11+'9120'!I11+'9230'!I11+'9240'!I11+'10140'!I11+'10430'!I11+'10661'!I11</f>
        <v>66537.760000000009</v>
      </c>
      <c r="J13" s="95">
        <f>'1110'!J11+'1120'!J10+'1710'!J12+'3140'!J13+'3280'!J12+'3600'!J12+'4160'!J12+'4220'!J13+'4240'!J13+'4260'!J13+'4520'!J11+'4570'!J11+'4740'!J11+'4760'!J11+'5100'!J11+'6140'!J11+'6260'!J11+'6330'!J11+'6440'!J11+'7220'!J11+'8130'!J11+'8220'!J11+'9120'!J11+'9230'!J11+'9240'!J11+'10140'!J11+'10430'!J11+'10661'!J11</f>
        <v>6454.5400000000027</v>
      </c>
    </row>
    <row r="14" spans="2:16" x14ac:dyDescent="0.25">
      <c r="B14" s="92" t="s">
        <v>116</v>
      </c>
      <c r="C14" s="93" t="s">
        <v>117</v>
      </c>
      <c r="D14" s="94"/>
      <c r="E14" s="94"/>
      <c r="F14" s="94"/>
      <c r="G14" s="94">
        <f>SUM(G12:G13)</f>
        <v>513937.20999999996</v>
      </c>
      <c r="H14" s="94">
        <f>SUM(H12:H13)</f>
        <v>366002.14500000002</v>
      </c>
      <c r="I14" s="94">
        <f>SUM(I12:I13)</f>
        <v>465890.1100000001</v>
      </c>
      <c r="J14" s="95">
        <f>SUM(J12:J13)</f>
        <v>48047.099999999991</v>
      </c>
    </row>
    <row r="15" spans="2:16" x14ac:dyDescent="0.25">
      <c r="B15" s="92">
        <v>602</v>
      </c>
      <c r="C15" s="93" t="s">
        <v>13</v>
      </c>
      <c r="D15" s="94">
        <f>'1110'!D12+'1120'!D11+'1710'!D13+'3140'!D14+'3280'!D13+'3600'!D13+'4160'!D13+'4220'!D14+'4240'!D14+'4260'!D14+'4520'!D12+'4570'!D12+'4740'!D12+'4760'!D12+'5100'!D12+'6140'!D12+'6260'!D12+'6330'!D12+'6440'!D12+'7220'!D12+'8130'!D12+'8220'!D12+'9120'!D12+'9230'!D12+'9240'!D12+'10140'!D12+'10430'!D12+'10661'!D12</f>
        <v>150534.20000000001</v>
      </c>
      <c r="E15" s="94">
        <f>'1110'!E12+'1120'!E11+'1710'!E13+'3140'!E14+'3280'!E13+'3600'!E13+'4160'!E13+'4220'!E14+'4240'!E14+'4260'!E14+'4520'!E12+'4570'!E12+'4740'!E12+'4760'!E12+'5100'!E12+'6140'!E12+'6260'!E12+'6330'!E12+'6440'!E12+'7220'!E12+'8130'!E12+'8220'!E12+'9120'!E12+'9230'!E12+'9240'!E12+'10140'!E12+'10430'!E12+'10661'!E12</f>
        <v>344389</v>
      </c>
      <c r="F15" s="94">
        <f>'1110'!F12+'1120'!F11+'1710'!F13+'3140'!F14+'3280'!F13+'3600'!F13+'4160'!F13+'4220'!F14+'4240'!F14+'4260'!F14+'4520'!F12+'4570'!F12+'4740'!F12+'4760'!F12+'5100'!F12+'6140'!F12+'6260'!F12+'6330'!F12+'6440'!F12+'7220'!F12+'8130'!F12+'8220'!F12+'9120'!F12+'9230'!F12+'9240'!F12+'10140'!F12+'10430'!F12+'10661'!F12</f>
        <v>344389</v>
      </c>
      <c r="G15" s="94">
        <f>'1110'!G12+'1120'!G11+'1710'!G13+'3140'!G14+'3280'!G13+'3600'!G13+'4160'!G13+'4220'!G14+'4240'!G14+'4260'!G14+'4520'!G12+'4570'!G12+'4740'!G12+'4760'!G12+'5100'!G12+'6140'!G12+'6260'!G12+'6330'!G12+'6440'!G12+'7220'!G12+'8130'!G12+'8220'!G12+'9120'!G12+'9230'!G12+'9240'!G12+'10140'!G12+'10430'!G12+'10661'!G12</f>
        <v>382588.05</v>
      </c>
      <c r="H15" s="94">
        <f>'1110'!H12+'1120'!H11+'1710'!H13+'3140'!H14+'3280'!H13+'3600'!H13+'4160'!H13+'4220'!H14+'4240'!H14+'4260'!H14+'4520'!H12+'4570'!H12+'4740'!H12+'4760'!H12+'5100'!H12+'6140'!H12+'6260'!H12+'6330'!H12+'6440'!H12+'7220'!H12+'8130'!H12+'8220'!H12+'9120'!H12+'9230'!H12+'9240'!H12+'10140'!H12+'10430'!H12+'10661'!H12</f>
        <v>290120.89</v>
      </c>
      <c r="I15" s="94">
        <f>'1110'!I12+'1120'!I11+'1710'!I13+'3140'!I14+'3280'!I13+'3600'!I13+'4160'!I13+'4220'!I14+'4240'!I14+'4260'!I14+'4520'!I12+'4570'!I12+'4740'!I12+'4760'!I12+'5100'!I12+'6140'!I12+'6260'!I12+'6330'!I12+'6440'!I12+'7220'!I12+'8130'!I12+'8220'!I12+'9120'!I12+'9230'!I12+'9240'!I12+'10140'!I12+'10430'!I12+'10661'!I12</f>
        <v>227309.52999999997</v>
      </c>
      <c r="J15" s="95">
        <f>'1110'!J12+'1120'!J11+'1710'!J13+'3140'!J14+'3280'!J13+'3600'!J13+'4160'!J13+'4220'!J14+'4240'!J14+'4260'!J14+'4520'!J12+'4570'!J12+'4740'!J12+'4760'!J12+'5100'!J12+'6140'!J12+'6260'!J12+'6330'!J12+'6440'!J12+'7220'!J12+'8130'!J12+'8220'!J12+'9120'!J12+'9230'!J12+'9240'!J12+'10140'!J12+'10430'!J12+'10661'!J12</f>
        <v>155278.51999999999</v>
      </c>
    </row>
    <row r="16" spans="2:16" x14ac:dyDescent="0.25">
      <c r="B16" s="92">
        <v>603</v>
      </c>
      <c r="C16" s="93" t="s">
        <v>14</v>
      </c>
      <c r="D16" s="94">
        <f>'1110'!D13+'1120'!D12+'1710'!D14+'3140'!D15+'3280'!D14+'3600'!D14+'4160'!D14+'4220'!D15+'4240'!D15+'4260'!D15+'4520'!D13+'4570'!D13+'4740'!D13+'4760'!D13+'5100'!D13+'6140'!D13+'6260'!D13+'6330'!D13+'6440'!D13+'7220'!D13+'8130'!D13+'8220'!D13+'9120'!D13+'9230'!D13+'9240'!D13+'10140'!D13+'10430'!D13+'10661'!D13</f>
        <v>23000</v>
      </c>
      <c r="E16" s="94">
        <f>'1110'!E13+'1120'!E12+'1710'!E14+'3140'!E15+'3280'!E14+'3600'!E14+'4160'!E14+'4220'!E15+'4240'!E15+'4260'!E15+'4520'!E13+'4570'!E13+'4740'!E13+'4760'!E13+'5100'!E13+'6140'!E13+'6260'!E13+'6330'!E13+'6440'!E13+'7220'!E13+'8130'!E13+'8220'!E13+'9120'!E13+'9230'!E13+'9240'!E13+'10140'!E13+'10430'!E13+'10661'!E13</f>
        <v>25000</v>
      </c>
      <c r="F16" s="94">
        <f>'1110'!F13+'1120'!F12+'1710'!F14+'3140'!F15+'3280'!F14+'3600'!F14+'4160'!F14+'4220'!F15+'4240'!F15+'4260'!F15+'4520'!F13+'4570'!F13+'4740'!F13+'4760'!F13+'5100'!F13+'6140'!F13+'6260'!F13+'6330'!F13+'6440'!F13+'7220'!F13+'8130'!F13+'8220'!F13+'9120'!F13+'9230'!F13+'9240'!F13+'10140'!F13+'10430'!F13+'10661'!F13</f>
        <v>25000</v>
      </c>
      <c r="G16" s="94">
        <f>'1110'!G13+'1120'!G12+'1710'!G14+'3140'!G15+'3280'!G14+'3600'!G14+'4160'!G14+'4220'!G15+'4240'!G15+'4260'!G15+'4520'!G13+'4570'!G13+'4740'!G13+'4760'!G13+'5100'!G13+'6140'!G13+'6260'!G13+'6330'!G13+'6440'!G13+'7220'!G13+'8130'!G13+'8220'!G13+'9120'!G13+'9230'!G13+'9240'!G13+'10140'!G13+'10430'!G13+'10661'!G13</f>
        <v>25000</v>
      </c>
      <c r="H16" s="94">
        <f>'1110'!H13+'1120'!H12+'1710'!H14+'3140'!H15+'3280'!H14+'3600'!H14+'4160'!H14+'4220'!H15+'4240'!H15+'4260'!H15+'4520'!H13+'4570'!H13+'4740'!H13+'4760'!H13+'5100'!H13+'6140'!H13+'6260'!H13+'6330'!H13+'6440'!H13+'7220'!H13+'8130'!H13+'8220'!H13+'9120'!H13+'9230'!H13+'9240'!H13+'10140'!H13+'10430'!H13+'10661'!H13</f>
        <v>19050</v>
      </c>
      <c r="I16" s="94">
        <f>'1110'!I13+'1120'!I12+'1710'!I14+'3140'!I15+'3280'!I14+'3600'!I14+'4160'!I14+'4220'!I15+'4240'!I15+'4260'!I15+'4520'!I13+'4570'!I13+'4740'!I13+'4760'!I13+'5100'!I13+'6140'!I13+'6260'!I13+'6330'!I13+'6440'!I13+'7220'!I13+'8130'!I13+'8220'!I13+'9120'!I13+'9230'!I13+'9240'!I13+'10140'!I13+'10430'!I13+'10661'!I13</f>
        <v>25000</v>
      </c>
      <c r="J16" s="95">
        <f>'1110'!J13+'1120'!J12+'1710'!J14+'3140'!J15+'3280'!J14+'3600'!J14+'4160'!J14+'4220'!J15+'4240'!J15+'4260'!J15+'4520'!J13+'4570'!J13+'4740'!J13+'4760'!J13+'5100'!J13+'6140'!J13+'6260'!J13+'6330'!J13+'6440'!J13+'7220'!J13+'8130'!J13+'8220'!J13+'9120'!J13+'9230'!J13+'9240'!J13+'10140'!J13+'10430'!J13+'10661'!J13</f>
        <v>0</v>
      </c>
    </row>
    <row r="17" spans="2:10" x14ac:dyDescent="0.25">
      <c r="B17" s="92">
        <v>604</v>
      </c>
      <c r="C17" s="93" t="s">
        <v>15</v>
      </c>
      <c r="D17" s="94">
        <f>'1110'!D14+'1120'!D13+'1710'!D15+'3140'!D16+'3280'!D15+'3600'!D15+'4160'!D15+'4220'!D16+'4240'!D16+'4260'!D16+'4520'!D14+'4570'!D14+'4740'!D14+'4760'!D14+'5100'!D14+'6140'!D14+'6260'!D14+'6330'!D14+'6440'!D14+'7220'!D14+'8130'!D14+'8220'!D14+'9120'!D14+'9230'!D14+'9240'!D14+'10140'!D14+'10430'!D14+'10661'!D14</f>
        <v>1458</v>
      </c>
      <c r="E17" s="94">
        <f>'1110'!E14+'1120'!E13+'1710'!E15+'3140'!E16+'3280'!E15+'3600'!E15+'4160'!E15+'4220'!E16+'4240'!E16+'4260'!E16+'4520'!E14+'4570'!E14+'4740'!E14+'4760'!E14+'5100'!E14+'6140'!E14+'6260'!E14+'6330'!E14+'6440'!E14+'7220'!E14+'8130'!E14+'8220'!E14+'9120'!E14+'9230'!E14+'9240'!E14+'10140'!E14+'10430'!E14+'10661'!E14</f>
        <v>3060</v>
      </c>
      <c r="F17" s="94">
        <f>'1110'!F14+'1120'!F13+'1710'!F15+'3140'!F16+'3280'!F15+'3600'!F15+'4160'!F15+'4220'!F16+'4240'!F16+'4260'!F16+'4520'!F14+'4570'!F14+'4740'!F14+'4760'!F14+'5100'!F14+'6140'!F14+'6260'!F14+'6330'!F14+'6440'!F14+'7220'!F14+'8130'!F14+'8220'!F14+'9120'!F14+'9230'!F14+'9240'!F14+'10140'!F14+'10430'!F14+'10661'!F14</f>
        <v>3060</v>
      </c>
      <c r="G17" s="94">
        <f>'1110'!G14+'1120'!G13+'1710'!G15+'3140'!G16+'3280'!G15+'3600'!G15+'4160'!G15+'4220'!G16+'4240'!G16+'4260'!G16+'4520'!G14+'4570'!G14+'4740'!G14+'4760'!G14+'5100'!G14+'6140'!G14+'6260'!G14+'6330'!G14+'6440'!G14+'7220'!G14+'8130'!G14+'8220'!G14+'9120'!G14+'9230'!G14+'9240'!G14+'10140'!G14+'10430'!G14+'10661'!G14</f>
        <v>3960</v>
      </c>
      <c r="H17" s="94">
        <f>'1110'!H14+'1120'!H13+'1710'!H15+'3140'!H16+'3280'!H15+'3600'!H15+'4160'!H15+'4220'!H16+'4240'!H16+'4260'!H16+'4520'!H14+'4570'!H14+'4740'!H14+'4760'!H14+'5100'!H14+'6140'!H14+'6260'!H14+'6330'!H14+'6440'!H14+'7220'!H14+'8130'!H14+'8220'!H14+'9120'!H14+'9230'!H14+'9240'!H14+'10140'!H14+'10430'!H14+'10661'!H14</f>
        <v>3060</v>
      </c>
      <c r="I17" s="94">
        <f>'1110'!I14+'1120'!I13+'1710'!I15+'3140'!I16+'3280'!I15+'3600'!I15+'4160'!I15+'4220'!I16+'4240'!I16+'4260'!I16+'4520'!I14+'4570'!I14+'4740'!I14+'4760'!I14+'5100'!I14+'6140'!I14+'6260'!I14+'6330'!I14+'6440'!I14+'7220'!I14+'8130'!I14+'8220'!I14+'9120'!I14+'9230'!I14+'9240'!I14+'10140'!I14+'10430'!I14+'10661'!I14</f>
        <v>3945</v>
      </c>
      <c r="J17" s="95">
        <f>'1110'!J14+'1120'!J13+'1710'!J15+'3140'!J16+'3280'!J15+'3600'!J15+'4160'!J15+'4220'!J16+'4240'!J16+'4260'!J16+'4520'!J14+'4570'!J14+'4740'!J14+'4760'!J14+'5100'!J14+'6140'!J14+'6260'!J14+'6330'!J14+'6440'!J14+'7220'!J14+'8130'!J14+'8220'!J14+'9120'!J14+'9230'!J14+'9240'!J14+'10140'!J14+'10430'!J14+'10661'!J14</f>
        <v>15</v>
      </c>
    </row>
    <row r="18" spans="2:10" x14ac:dyDescent="0.25">
      <c r="B18" s="92">
        <v>605</v>
      </c>
      <c r="C18" s="93" t="s">
        <v>16</v>
      </c>
      <c r="D18" s="94">
        <f>'1110'!D15+'1120'!D14+'1710'!D16+'3140'!D17+'3280'!D16+'3600'!D16+'4160'!D16+'4220'!D17+'4240'!D17+'4260'!D17+'4520'!D15+'4570'!D15+'4740'!D15+'4760'!D15+'5100'!D15+'6140'!D15+'6260'!D15+'6330'!D15+'6440'!D15+'7220'!D15+'8130'!D15+'8220'!D15+'9120'!D15+'9230'!D15+'9240'!D15+'10140'!D15+'10430'!D15+'10661'!D15</f>
        <v>0</v>
      </c>
      <c r="E18" s="94">
        <f>'1110'!E15+'1120'!E14+'1710'!E16+'3140'!E17+'3280'!E16+'3600'!E16+'4160'!E16+'4220'!E17+'4240'!E17+'4260'!E17+'4520'!E15+'4570'!E15+'4740'!E15+'4760'!E15+'5100'!E15+'6140'!E15+'6260'!E15+'6330'!E15+'6440'!E15+'7220'!E15+'8130'!E15+'8220'!E15+'9120'!E15+'9230'!E15+'9240'!E15+'10140'!E15+'10430'!E15+'10661'!E15</f>
        <v>0</v>
      </c>
      <c r="F18" s="94">
        <f>'1110'!F15+'1120'!F14+'1710'!F16+'3140'!F17+'3280'!F16+'3600'!F16+'4160'!F16+'4220'!F17+'4240'!F17+'4260'!F17+'4520'!F15+'4570'!F15+'4740'!F15+'4760'!F15+'5100'!F15+'6140'!F15+'6260'!F15+'6330'!F15+'6440'!F15+'7220'!F15+'8130'!F15+'8220'!F15+'9120'!F15+'9230'!F15+'9240'!F15+'10140'!F15+'10430'!F15+'10661'!F15</f>
        <v>0</v>
      </c>
      <c r="G18" s="94">
        <f>'1110'!G15+'1120'!G14+'1710'!G16+'3140'!G17+'3280'!G16+'3600'!G16+'4160'!G16+'4220'!G17+'4240'!G17+'4260'!G17+'4520'!G15+'4570'!G15+'4740'!G15+'4760'!G15+'5100'!G15+'6140'!G15+'6260'!G15+'6330'!G15+'6440'!G15+'7220'!G15+'8130'!G15+'8220'!G15+'9120'!G15+'9230'!G15+'9240'!G15+'10140'!G15+'10430'!G15+'10661'!G15</f>
        <v>0</v>
      </c>
      <c r="H18" s="94">
        <f>'1110'!H15+'1120'!H14+'1710'!H16+'3140'!H17+'3280'!H16+'3600'!H16+'4160'!H16+'4220'!H17+'4240'!H17+'4260'!H17+'4520'!H15+'4570'!H15+'4740'!H15+'4760'!H15+'5100'!H15+'6140'!H15+'6260'!H15+'6330'!H15+'6440'!H15+'7220'!H15+'8130'!H15+'8220'!H15+'9120'!H15+'9230'!H15+'9240'!H15+'10140'!H15+'10430'!H15+'10661'!H15</f>
        <v>0</v>
      </c>
      <c r="I18" s="94">
        <f>'1110'!I15+'1120'!I14+'1710'!I16+'3140'!I17+'3280'!I16+'3600'!I16+'4160'!I16+'4220'!I17+'4240'!I17+'4260'!I17+'4520'!I15+'4570'!I15+'4740'!I15+'4760'!I15+'5100'!I15+'6140'!I15+'6260'!I15+'6330'!I15+'6440'!I15+'7220'!I15+'8130'!I15+'8220'!I15+'9120'!I15+'9230'!I15+'9240'!I15+'10140'!I15+'10430'!I15+'10661'!I15</f>
        <v>0</v>
      </c>
      <c r="J18" s="95">
        <f>'1110'!J15+'1120'!J14+'1710'!J16+'3140'!J17+'3280'!J16+'3600'!J16+'4160'!J16+'4220'!J17+'4240'!J17+'4260'!J17+'4520'!J15+'4570'!J15+'4740'!J15+'4760'!J15+'5100'!J15+'6140'!J15+'6260'!J15+'6330'!J15+'6440'!J15+'7220'!J15+'8130'!J15+'8220'!J15+'9120'!J15+'9230'!J15+'9240'!J15+'10140'!J15+'10430'!J15+'10661'!J15</f>
        <v>0</v>
      </c>
    </row>
    <row r="19" spans="2:10" x14ac:dyDescent="0.25">
      <c r="B19" s="92">
        <v>606</v>
      </c>
      <c r="C19" s="93" t="s">
        <v>17</v>
      </c>
      <c r="D19" s="94">
        <f>'1110'!D16+'1120'!D15+'1710'!D17+'3140'!D18+'3280'!D17+'3600'!D17+'4160'!D17+'4220'!D18+'4240'!D18+'4260'!D18+'4520'!D16+'4570'!D16+'4740'!D16+'4760'!D16+'5100'!D16+'6140'!D16+'6260'!D16+'6330'!D16+'6440'!D16+'7220'!D16+'8130'!D16+'8220'!D16+'9120'!D16+'9230'!D16+'9240'!D16+'10140'!D16+'10430'!D16+'10661'!D16</f>
        <v>4267</v>
      </c>
      <c r="E19" s="94">
        <f>'1110'!E16+'1120'!E15+'1710'!E17+'3140'!E18+'3280'!E17+'3600'!E17+'4160'!E17+'4220'!E18+'4240'!E18+'4260'!E18+'4520'!E16+'4570'!E16+'4740'!E16+'4760'!E16+'5100'!E16+'6140'!E16+'6260'!E16+'6330'!E16+'6440'!E16+'7220'!E16+'8130'!E16+'8220'!E16+'9120'!E16+'9230'!E16+'9240'!E16+'10140'!E16+'10430'!E16+'10661'!E16</f>
        <v>15081</v>
      </c>
      <c r="F19" s="94">
        <f>'1110'!F16+'1120'!F15+'1710'!F17+'3140'!F18+'3280'!F17+'3600'!F17+'4160'!F17+'4220'!F18+'4240'!F18+'4260'!F18+'4520'!F16+'4570'!F16+'4740'!F16+'4760'!F16+'5100'!F16+'6140'!F16+'6260'!F16+'6330'!F16+'6440'!F16+'7220'!F16+'8130'!F16+'8220'!F16+'9120'!F16+'9230'!F16+'9240'!F16+'10140'!F16+'10430'!F16+'10661'!F16</f>
        <v>15081</v>
      </c>
      <c r="G19" s="94">
        <f>'1110'!G16+'1120'!G15+'1710'!G17+'3140'!G18+'3280'!G17+'3600'!G17+'4160'!G17+'4220'!G18+'4240'!G18+'4260'!G18+'4520'!G16+'4570'!G16+'4740'!G16+'4760'!G16+'5100'!G16+'6140'!G16+'6260'!G16+'6330'!G16+'6440'!G16+'7220'!G16+'8130'!G16+'8220'!G16+'9120'!G16+'9230'!G16+'9240'!G16+'10140'!G16+'10430'!G16+'10661'!G16</f>
        <v>34646.740000000005</v>
      </c>
      <c r="H19" s="94">
        <f>'1110'!H16+'1120'!H15+'1710'!H17+'3140'!H18+'3280'!H17+'3600'!H17+'4160'!H17+'4220'!H18+'4240'!H18+'4260'!H18+'4520'!H16+'4570'!H16+'4740'!H16+'4760'!H16+'5100'!H16+'6140'!H16+'6260'!H16+'6330'!H16+'6440'!H16+'7220'!H16+'8130'!H16+'8220'!H16+'9120'!H16+'9230'!H16+'9240'!H16+'10140'!H16+'10430'!H16+'10661'!H16</f>
        <v>30779.74</v>
      </c>
      <c r="I19" s="94">
        <f>'1110'!I16+'1120'!I15+'1710'!I17+'3140'!I18+'3280'!I17+'3600'!I17+'4160'!I17+'4220'!I18+'4240'!I18+'4260'!I18+'4520'!I16+'4570'!I16+'4740'!I16+'4760'!I16+'5100'!I16+'6140'!I16+'6260'!I16+'6330'!I16+'6440'!I16+'7220'!I16+'8130'!I16+'8220'!I16+'9120'!I16+'9230'!I16+'9240'!I16+'10140'!I16+'10430'!I16+'10661'!I16</f>
        <v>5155.58</v>
      </c>
      <c r="J19" s="95">
        <f>'1110'!J16+'1120'!J15+'1710'!J17+'3140'!J18+'3280'!J17+'3600'!J17+'4160'!J17+'4220'!J18+'4240'!J18+'4260'!J18+'4520'!J16+'4570'!J16+'4740'!J16+'4760'!J16+'5100'!J16+'6140'!J16+'6260'!J16+'6330'!J16+'6440'!J16+'7220'!J16+'8130'!J16+'8220'!J16+'9120'!J16+'9230'!J16+'9240'!J16+'10140'!J16+'10430'!J16+'10661'!J16</f>
        <v>29491.160000000003</v>
      </c>
    </row>
    <row r="20" spans="2:10" x14ac:dyDescent="0.25">
      <c r="B20" s="92" t="s">
        <v>118</v>
      </c>
      <c r="C20" s="93" t="s">
        <v>119</v>
      </c>
      <c r="D20" s="94"/>
      <c r="E20" s="94"/>
      <c r="F20" s="94"/>
      <c r="G20" s="94">
        <f>SUM(G15:G19)</f>
        <v>446194.79</v>
      </c>
      <c r="H20" s="94">
        <f>SUM(H15:H19)</f>
        <v>343010.63</v>
      </c>
      <c r="I20" s="94">
        <f>SUM(I15:I19)</f>
        <v>261410.10999999996</v>
      </c>
      <c r="J20" s="95">
        <f>SUM(J15:J19)</f>
        <v>184784.68</v>
      </c>
    </row>
    <row r="21" spans="2:10" x14ac:dyDescent="0.25">
      <c r="B21" s="163" t="s">
        <v>19</v>
      </c>
      <c r="C21" s="164"/>
      <c r="D21" s="96">
        <f>'1110'!D17+'1120'!D16+'1710'!D18+'3140'!D19+'3280'!D18+'3600'!D18+'4160'!D18+'4220'!D19+'4240'!D19+'4260'!D19+'4520'!D17+'4570'!D17+'4740'!D17+'4760'!D17+'5100'!D17+'6140'!D17+'6260'!D17+'6330'!D17+'6440'!D17+'7220'!D17+'8130'!D17+'8220'!D17+'9120'!D17+'9230'!D17+'9240'!D17+'10140'!D17+'10430'!D17+'10661'!D17</f>
        <v>659046.6</v>
      </c>
      <c r="E21" s="96">
        <f>'1110'!E17+'1120'!E16+'1710'!E18+'3140'!E19+'3280'!E18+'3600'!E18+'4160'!E18+'4220'!E19+'4240'!E19+'4260'!E19+'4520'!E17+'4570'!E17+'4740'!E17+'4760'!E17+'5100'!E17+'6140'!E17+'6260'!E17+'6330'!E17+'6440'!E17+'7220'!E17+'8130'!E17+'8220'!E17+'9120'!E17+'9230'!E17+'9240'!E17+'10140'!E17+'10430'!E17+'10661'!E17</f>
        <v>901816</v>
      </c>
      <c r="F21" s="96">
        <f>'1110'!F17+'1120'!F16+'1710'!F18+'3140'!F19+'3280'!F18+'3600'!F18+'4160'!F18+'4220'!F19+'4240'!F19+'4260'!F19+'4520'!F17+'4570'!F17+'4740'!F17+'4760'!F17+'5100'!F17+'6140'!F17+'6260'!F17+'6330'!F17+'6440'!F17+'7220'!F17+'8130'!F17+'8220'!F17+'9120'!F17+'9230'!F17+'9240'!F17+'10140'!F17+'10430'!F17+'10661'!F17</f>
        <v>901816</v>
      </c>
      <c r="G21" s="96">
        <f>'1110'!G17+'1120'!G16+'1710'!G18+'3140'!G19+'3280'!G18+'3600'!G18+'4160'!G18+'4220'!G19+'4240'!G19+'4260'!G19+'4520'!G17+'4570'!G17+'4740'!G17+'4760'!G17+'5100'!G17+'6140'!G17+'6260'!G17+'6330'!G17+'6440'!G17+'7220'!G17+'8130'!G17+'8220'!G17+'9120'!G17+'9230'!G17+'9240'!G17+'10140'!G17+'10430'!G17+'10661'!G17</f>
        <v>960131.99999999988</v>
      </c>
      <c r="H21" s="96">
        <f>'1110'!H17+'1120'!H16+'1710'!H18+'3140'!H19+'3280'!H18+'3600'!H18+'4160'!H18+'4220'!H19+'4240'!H19+'4260'!H19+'4520'!H17+'4570'!H17+'4740'!H17+'4760'!H17+'5100'!H17+'6140'!H17+'6260'!H17+'6330'!H17+'6440'!H17+'7220'!H17+'8130'!H17+'8220'!H17+'9120'!H17+'9230'!H17+'9240'!H17+'10140'!H17+'10430'!H17+'10661'!H17</f>
        <v>709012.77500000002</v>
      </c>
      <c r="I21" s="96">
        <f>'1110'!I17+'1120'!I16+'1710'!I18+'3140'!I19+'3280'!I18+'3600'!I18+'4160'!I18+'4220'!I19+'4240'!I19+'4260'!I19+'4520'!I17+'4570'!I17+'4740'!I17+'4760'!I17+'5100'!I17+'6140'!I17+'6260'!I17+'6330'!I17+'6440'!I17+'7220'!I17+'8130'!I17+'8220'!I17+'9120'!I17+'9230'!I17+'9240'!I17+'10140'!I17+'10430'!I17+'10661'!I17</f>
        <v>727300.2200000002</v>
      </c>
      <c r="J21" s="97">
        <f>'1110'!J17+'1120'!J16+'1710'!J18+'3140'!J19+'3280'!J18+'3600'!J18+'4160'!J18+'4220'!J19+'4240'!J19+'4260'!J19+'4520'!J17+'4570'!J17+'4740'!J17+'4760'!J17+'5100'!J17+'6140'!J17+'6260'!J17+'6330'!J17+'6440'!J17+'7220'!J17+'8130'!J17+'8220'!J17+'9120'!J17+'9230'!J17+'9240'!J17+'10140'!J17+'10430'!J17+'10661'!J17</f>
        <v>232831.78000000006</v>
      </c>
    </row>
    <row r="22" spans="2:10" x14ac:dyDescent="0.25">
      <c r="B22" s="92">
        <v>230</v>
      </c>
      <c r="C22" s="93" t="s">
        <v>20</v>
      </c>
      <c r="D22" s="94">
        <f>'1110'!D18+'1120'!D17+'1710'!D19+'3140'!D20+'3280'!D19+'3600'!D19+'4160'!D19+'4220'!D20+'4240'!D20+'4260'!D20+'4520'!D18+'4570'!D18+'4740'!D18+'4760'!D18+'5100'!D18+'6140'!D18+'6260'!D18+'6330'!D18+'6440'!D18+'7220'!D18+'8130'!D18+'8220'!D18+'9120'!D18+'9230'!D18+'9240'!D18+'10140'!D18+'10430'!D18+'10661'!D18</f>
        <v>256</v>
      </c>
      <c r="E22" s="94">
        <f>'1110'!E18+'1120'!E17+'1710'!E19+'3140'!E20+'3280'!E19+'3600'!E19+'4160'!E19+'4220'!E20+'4240'!E20+'4260'!E20+'4520'!E18+'4570'!E18+'4740'!E18+'4760'!E18+'5100'!E18+'6140'!E18+'6260'!E18+'6330'!E18+'6440'!E18+'7220'!E18+'8130'!E18+'8220'!E18+'9120'!E18+'9230'!E18+'9240'!E18+'10140'!E18+'10430'!E18+'10661'!E18</f>
        <v>14381</v>
      </c>
      <c r="F22" s="94">
        <f>'1110'!F18+'1120'!F17+'1710'!F19+'3140'!F20+'3280'!F19+'3600'!F19+'4160'!F19+'4220'!F20+'4240'!F20+'4260'!F20+'4520'!F18+'4570'!F18+'4740'!F18+'4760'!F18+'5100'!F18+'6140'!F18+'6260'!F18+'6330'!F18+'6440'!F18+'7220'!F18+'8130'!F18+'8220'!F18+'9120'!F18+'9230'!F18+'9240'!F18+'10140'!F18+'10430'!F18+'10661'!F18</f>
        <v>14381</v>
      </c>
      <c r="G22" s="94">
        <f>'1110'!G18+'1120'!G17+'1710'!G19+'3140'!G20+'3280'!G19+'3600'!G19+'4160'!G19+'4220'!G20+'4240'!G20+'4260'!G20+'4520'!G18+'4570'!G18+'4740'!G18+'4760'!G18+'5100'!G18+'6140'!G18+'6260'!G18+'6330'!G18+'6440'!G18+'7220'!G18+'8130'!G18+'8220'!G18+'9120'!G18+'9230'!G18+'9240'!G18+'10140'!G18+'10430'!G18+'10661'!G18</f>
        <v>14381</v>
      </c>
      <c r="H22" s="94">
        <f>'1110'!H18+'1120'!H17+'1710'!H19+'3140'!H20+'3280'!H19+'3600'!H19+'4160'!H19+'4220'!H20+'4240'!H20+'4260'!H20+'4520'!H18+'4570'!H18+'4740'!H18+'4760'!H18+'5100'!H18+'6140'!H18+'6260'!H18+'6330'!H18+'6440'!H18+'7220'!H18+'8130'!H18+'8220'!H18+'9120'!H18+'9230'!H18+'9240'!H18+'10140'!H18+'10430'!H18+'10661'!H18</f>
        <v>13481</v>
      </c>
      <c r="I22" s="94">
        <f>'1110'!I18+'1120'!I17+'1710'!I19+'3140'!I20+'3280'!I19+'3600'!I19+'4160'!I19+'4220'!I20+'4240'!I20+'4260'!I20+'4520'!I18+'4570'!I18+'4740'!I18+'4760'!I18+'5100'!I18+'6140'!I18+'6260'!I18+'6330'!I18+'6440'!I18+'7220'!I18+'8130'!I18+'8220'!I18+'9120'!I18+'9230'!I18+'9240'!I18+'10140'!I18+'10430'!I18+'10661'!I18</f>
        <v>10319.5</v>
      </c>
      <c r="J22" s="95">
        <f>'1110'!J18+'1120'!J17+'1710'!J19+'3140'!J20+'3280'!J19+'3600'!J19+'4160'!J19+'4220'!J20+'4240'!J20+'4260'!J20+'4520'!J18+'4570'!J18+'4740'!J18+'4760'!J18+'5100'!J18+'6140'!J18+'6260'!J18+'6330'!J18+'6440'!J18+'7220'!J18+'8130'!J18+'8220'!J18+'9120'!J18+'9230'!J18+'9240'!J18+'10140'!J18+'10430'!J18+'10661'!J18</f>
        <v>4061.5</v>
      </c>
    </row>
    <row r="23" spans="2:10" x14ac:dyDescent="0.25">
      <c r="B23" s="92">
        <v>231</v>
      </c>
      <c r="C23" s="93" t="s">
        <v>21</v>
      </c>
      <c r="D23" s="94">
        <f>'1110'!D19+'1120'!D18+'1710'!D20+'3140'!D21+'3280'!D20+'3600'!D20+'4160'!D20+'4220'!D21+'4240'!D21+'4260'!D21+'4520'!D19+'4570'!D19+'4740'!D19+'4760'!D19+'5100'!D19+'6140'!D19+'6260'!D19+'6330'!D19+'6440'!D19+'7220'!D19+'8130'!D19+'8220'!D19+'9120'!D19+'9230'!D19+'9240'!D19+'10140'!D19+'10430'!D19+'10661'!D19</f>
        <v>245005</v>
      </c>
      <c r="E23" s="94">
        <f>'1110'!E19+'1120'!E18+'1710'!E20+'3140'!E21+'3280'!E20+'3600'!E20+'4160'!E20+'4220'!E21+'4240'!E21+'4260'!E21+'4520'!E19+'4570'!E19+'4740'!E19+'4760'!E19+'5100'!E19+'6140'!E19+'6260'!E19+'6330'!E19+'6440'!E19+'7220'!E19+'8130'!E19+'8220'!E19+'9120'!E19+'9230'!E19+'9240'!E19+'10140'!E19+'10430'!E19+'10661'!E19</f>
        <v>159073</v>
      </c>
      <c r="F23" s="94">
        <f>'1110'!F19+'1120'!F18+'1710'!F20+'3140'!F21+'3280'!F20+'3600'!F20+'4160'!F20+'4220'!F21+'4240'!F21+'4260'!F21+'4520'!F19+'4570'!F19+'4740'!F19+'4760'!F19+'5100'!F19+'6140'!F19+'6260'!F19+'6330'!F19+'6440'!F19+'7220'!F19+'8130'!F19+'8220'!F19+'9120'!F19+'9230'!F19+'9240'!F19+'10140'!F19+'10430'!F19+'10661'!F19</f>
        <v>159073</v>
      </c>
      <c r="G23" s="94">
        <f>'1110'!G19+'1120'!G18+'1710'!G20+'3140'!G21+'3280'!G20+'3600'!G20+'4160'!G20+'4220'!G21+'4240'!G21+'4260'!G21+'4520'!G19+'4570'!G19+'4740'!G19+'4760'!G19+'5100'!G19+'6140'!G19+'6260'!G19+'6330'!G19+'6440'!G19+'7220'!G19+'8130'!G19+'8220'!G19+'9120'!G19+'9230'!G19+'9240'!G19+'10140'!G19+'10430'!G19+'10661'!G19</f>
        <v>160289.74</v>
      </c>
      <c r="H23" s="94">
        <f>'1110'!H19+'1120'!H18+'1710'!H20+'3140'!H21+'3280'!H20+'3600'!H20+'4160'!H20+'4220'!H21+'4240'!H21+'4260'!H21+'4520'!H19+'4570'!H19+'4740'!H19+'4760'!H19+'5100'!H19+'6140'!H19+'6260'!H19+'6330'!H19+'6440'!H19+'7220'!H19+'8130'!H19+'8220'!H19+'9120'!H19+'9230'!H19+'9240'!H19+'10140'!H19+'10430'!H19+'10661'!H19</f>
        <v>117598</v>
      </c>
      <c r="I23" s="94">
        <f>'1110'!I19+'1120'!I18+'1710'!I20+'3140'!I21+'3280'!I20+'3600'!I20+'4160'!I20+'4220'!I21+'4240'!I21+'4260'!I21+'4520'!I19+'4570'!I19+'4740'!I19+'4760'!I19+'5100'!I19+'6140'!I19+'6260'!I19+'6330'!I19+'6440'!I19+'7220'!I19+'8130'!I19+'8220'!I19+'9120'!I19+'9230'!I19+'9240'!I19+'10140'!I19+'10430'!I19+'10661'!I19</f>
        <v>78968.25</v>
      </c>
      <c r="J23" s="95">
        <f>'1110'!J19+'1120'!J18+'1710'!J20+'3140'!J21+'3280'!J20+'3600'!J20+'4160'!J20+'4220'!J21+'4240'!J21+'4260'!J21+'4520'!J19+'4570'!J19+'4740'!J19+'4760'!J19+'5100'!J19+'6140'!J19+'6260'!J19+'6330'!J19+'6440'!J19+'7220'!J19+'8130'!J19+'8220'!J19+'9120'!J19+'9230'!J19+'9240'!J19+'10140'!J19+'10430'!J19+'10661'!J19</f>
        <v>81321.490000000005</v>
      </c>
    </row>
    <row r="24" spans="2:10" x14ac:dyDescent="0.25">
      <c r="B24" s="92" t="s">
        <v>120</v>
      </c>
      <c r="C24" s="93" t="s">
        <v>121</v>
      </c>
      <c r="D24" s="94">
        <f>'1110'!D20+'1120'!D19+'1710'!D21+'3140'!D22+'3280'!D21+'3600'!D21+'4160'!D21+'4220'!D22+'4240'!D22+'4260'!D22+'4520'!D20+'4570'!D20+'4740'!D20+'4760'!D20+'5100'!D20+'6140'!D20+'6260'!D20+'6330'!D20+'6440'!D20+'7220'!D20+'8130'!D20+'8220'!D20+'9120'!D20+'9230'!D20+'9240'!D20+'10140'!D20+'10430'!D20+'10661'!D20</f>
        <v>0</v>
      </c>
      <c r="E24" s="94">
        <f>'1110'!E20+'1120'!E19+'1710'!E21+'3140'!E22+'3280'!E21+'3600'!E21+'4160'!E21+'4220'!E22+'4240'!E22+'4260'!E22+'4520'!E20+'4570'!E20+'4740'!E20+'4760'!E20+'5100'!E20+'6140'!E20+'6260'!E20+'6330'!E20+'6440'!E20+'7220'!E20+'8130'!E20+'8220'!E20+'9120'!E20+'9230'!E20+'9240'!E20+'10140'!E20+'10430'!E20+'10661'!E20</f>
        <v>0</v>
      </c>
      <c r="F24" s="94">
        <f>'1110'!F20+'1120'!F19+'1710'!F21+'3140'!F22+'3280'!F21+'3600'!F21+'4160'!F21+'4220'!F22+'4240'!F22+'4260'!F22+'4520'!F20+'4570'!F20+'4740'!F20+'4760'!F20+'5100'!F20+'6140'!F20+'6260'!F20+'6330'!F20+'6440'!F20+'7220'!F20+'8130'!F20+'8220'!F20+'9120'!F20+'9230'!F20+'9240'!F20+'10140'!F20+'10430'!F20+'10661'!F20</f>
        <v>0</v>
      </c>
      <c r="G24" s="94">
        <f>'1110'!G20+'1120'!G19+'1710'!G21+'3140'!G22+'3280'!G21+'3600'!G21+'4160'!G21+'4220'!G22+'4240'!G22+'4260'!G22+'4520'!G20+'4570'!G20+'4740'!G20+'4760'!G20+'5100'!G20+'6140'!G20+'6260'!G20+'6330'!G20+'6440'!G20+'7220'!G20+'8130'!G20+'8220'!G20+'9120'!G20+'9230'!G20+'9240'!G20+'10140'!G20+'10430'!G20+'10661'!G20</f>
        <v>0</v>
      </c>
      <c r="H24" s="94">
        <f>'1110'!H20+'1120'!H19+'1710'!H21+'3140'!H22+'3280'!H21+'3600'!H21+'4160'!H21+'4220'!H22+'4240'!H22+'4260'!H22+'4520'!H20+'4570'!H20+'4740'!H20+'4760'!H20+'5100'!H20+'6140'!H20+'6260'!H20+'6330'!H20+'6440'!H20+'7220'!H20+'8130'!H20+'8220'!H20+'9120'!H20+'9230'!H20+'9240'!H20+'10140'!H20+'10430'!H20+'10661'!H20</f>
        <v>0</v>
      </c>
      <c r="I24" s="94">
        <f>'1110'!I20+'1120'!I19+'1710'!I21+'3140'!I22+'3280'!I21+'3600'!I21+'4160'!I21+'4220'!I22+'4240'!I22+'4260'!I22+'4520'!I20+'4570'!I20+'4740'!I20+'4760'!I20+'5100'!I20+'6140'!I20+'6260'!I20+'6330'!I20+'6440'!I20+'7220'!I20+'8130'!I20+'8220'!I20+'9120'!I20+'9230'!I20+'9240'!I20+'10140'!I20+'10430'!I20+'10661'!I20</f>
        <v>0</v>
      </c>
      <c r="J24" s="95">
        <f>'1110'!J20+'1120'!J19+'1710'!J21+'3140'!J22+'3280'!J21+'3600'!J21+'4160'!J21+'4220'!J22+'4240'!J22+'4260'!J22+'4520'!J20+'4570'!J20+'4740'!J20+'4760'!J20+'5100'!J20+'6140'!J20+'6260'!J20+'6330'!J20+'6440'!J20+'7220'!J20+'8130'!J20+'8220'!J20+'9120'!J20+'9230'!J20+'9240'!J20+'10140'!J20+'10430'!J20+'10661'!J20</f>
        <v>0</v>
      </c>
    </row>
    <row r="25" spans="2:10" x14ac:dyDescent="0.25">
      <c r="B25" s="98" t="s">
        <v>120</v>
      </c>
      <c r="C25" s="99" t="s">
        <v>122</v>
      </c>
      <c r="D25" s="100">
        <f>'1110'!D21+'1120'!D20+'1710'!D22+'3140'!D23+'3280'!D22+'3600'!D22+'4160'!D22+'4220'!D23+'4240'!D23+'4260'!D23+'4520'!D21+'4570'!D21+'4740'!D21+'4760'!D21+'5100'!D21+'6140'!D21+'6260'!D21+'6330'!D21+'6440'!D21+'7220'!D21+'8130'!D21+'8220'!D21+'9120'!D21+'9230'!D21+'9240'!D21+'10140'!D21+'10430'!D21+'10661'!D21</f>
        <v>245261</v>
      </c>
      <c r="E25" s="100">
        <f>'1110'!E21+'1120'!E20+'1710'!E22+'3140'!E23+'3280'!E22+'3600'!E22+'4160'!E22+'4220'!E23+'4240'!E23+'4260'!E23+'4520'!E21+'4570'!E21+'4740'!E21+'4760'!E21+'5100'!E21+'6140'!E21+'6260'!E21+'6330'!E21+'6440'!E21+'7220'!E21+'8130'!E21+'8220'!E21+'9120'!E21+'9230'!E21+'9240'!E21+'10140'!E21+'10430'!E21+'10661'!E21</f>
        <v>173454</v>
      </c>
      <c r="F25" s="100">
        <f>'1110'!F21+'1120'!F20+'1710'!F22+'3140'!F23+'3280'!F22+'3600'!F22+'4160'!F22+'4220'!F23+'4240'!F23+'4260'!F23+'4520'!F21+'4570'!F21+'4740'!F21+'4760'!F21+'5100'!F21+'6140'!F21+'6260'!F21+'6330'!F21+'6440'!F21+'7220'!F21+'8130'!F21+'8220'!F21+'9120'!F21+'9230'!F21+'9240'!F21+'10140'!F21+'10430'!F21+'10661'!F21</f>
        <v>173454</v>
      </c>
      <c r="G25" s="100">
        <f>'1110'!G21+'1120'!G20+'1710'!G22+'3140'!G23+'3280'!G22+'3600'!G22+'4160'!G22+'4220'!G23+'4240'!G23+'4260'!G23+'4520'!G21+'4570'!G21+'4740'!G21+'4760'!G21+'5100'!G21+'6140'!G21+'6260'!G21+'6330'!G21+'6440'!G21+'7220'!G21+'8130'!G21+'8220'!G21+'9120'!G21+'9230'!G21+'9240'!G21+'10140'!G21+'10430'!G21+'10661'!G21</f>
        <v>174670.74</v>
      </c>
      <c r="H25" s="100">
        <f>'1110'!H21+'1120'!H20+'1710'!H22+'3140'!H23+'3280'!H22+'3600'!H22+'4160'!H22+'4220'!H23+'4240'!H23+'4260'!H23+'4520'!H21+'4570'!H21+'4740'!H21+'4760'!H21+'5100'!H21+'6140'!H21+'6260'!H21+'6330'!H21+'6440'!H21+'7220'!H21+'8130'!H21+'8220'!H21+'9120'!H21+'9230'!H21+'9240'!H21+'10140'!H21+'10430'!H21+'10661'!H21</f>
        <v>131079</v>
      </c>
      <c r="I25" s="100">
        <f>'1110'!I21+'1120'!I20+'1710'!I22+'3140'!I23+'3280'!I22+'3600'!I22+'4160'!I22+'4220'!I23+'4240'!I23+'4260'!I23+'4520'!I21+'4570'!I21+'4740'!I21+'4760'!I21+'5100'!I21+'6140'!I21+'6260'!I21+'6330'!I21+'6440'!I21+'7220'!I21+'8130'!I21+'8220'!I21+'9120'!I21+'9230'!I21+'9240'!I21+'10140'!I21+'10430'!I21+'10661'!I21</f>
        <v>89287.75</v>
      </c>
      <c r="J25" s="101">
        <f>'1110'!J21+'1120'!J20+'1710'!J22+'3140'!J23+'3280'!J22+'3600'!J22+'4160'!J22+'4220'!J23+'4240'!J23+'4260'!J23+'4520'!J21+'4570'!J21+'4740'!J21+'4760'!J21+'5100'!J21+'6140'!J21+'6260'!J21+'6330'!J21+'6440'!J21+'7220'!J21+'8130'!J21+'8220'!J21+'9120'!J21+'9230'!J21+'9240'!J21+'10140'!J21+'10430'!J21+'10661'!J21</f>
        <v>85382.99</v>
      </c>
    </row>
    <row r="26" spans="2:10" hidden="1" x14ac:dyDescent="0.25">
      <c r="B26" s="92">
        <v>230</v>
      </c>
      <c r="C26" s="93" t="s">
        <v>20</v>
      </c>
      <c r="D26" s="94">
        <f>'1110'!D22+'1120'!D21+'1710'!D23+'3140'!D24+'3280'!D23+'3600'!D23+'4160'!D23+'4220'!D24+'4240'!D24+'4260'!D24+'4520'!D22+'4570'!D22+'4740'!D22+'4760'!D22+'5100'!D22+'6140'!D22+'6260'!D22+'6330'!D22+'6440'!D22+'7220'!D22+'8130'!D22+'8220'!D22+'9120'!D22+'9230'!D22+'9240'!D22+'10140'!D22+'10430'!D22+'10661'!D22</f>
        <v>0</v>
      </c>
      <c r="E26" s="94">
        <f>'1110'!E22+'1120'!E21+'1710'!E23+'3140'!E24+'3280'!E23+'3600'!E23+'4160'!E23+'4220'!E24+'4240'!E24+'4260'!E24+'4520'!E22+'4570'!E22+'4740'!E22+'4760'!E22+'5100'!E22+'6140'!E22+'6260'!E22+'6330'!E22+'6440'!E22+'7220'!E22+'8130'!E22+'8220'!E22+'9120'!E22+'9230'!E22+'9240'!E22+'10140'!E22+'10430'!E22+'10661'!E22</f>
        <v>0</v>
      </c>
      <c r="F26" s="94">
        <f>'1110'!F22+'1120'!F21+'1710'!F23+'3140'!F24+'3280'!F23+'3600'!F23+'4160'!F23+'4220'!F24+'4240'!F24+'4260'!F24+'4520'!F22+'4570'!F22+'4740'!F22+'4760'!F22+'5100'!F22+'6140'!F22+'6260'!F22+'6330'!F22+'6440'!F22+'7220'!F22+'8130'!F22+'8220'!F22+'9120'!F22+'9230'!F22+'9240'!F22+'10140'!F22+'10430'!F22+'10661'!F22</f>
        <v>0</v>
      </c>
      <c r="G26" s="94">
        <f>'1110'!G22+'1120'!G21+'1710'!G23+'3140'!G24+'3280'!G23+'3600'!G23+'4160'!G23+'4220'!G24+'4240'!G24+'4260'!G24+'4520'!G22+'4570'!G22+'4740'!G22+'4760'!G22+'5100'!G22+'6140'!G22+'6260'!G22+'6330'!G22+'6440'!G22+'7220'!G22+'8130'!G22+'8220'!G22+'9120'!G22+'9230'!G22+'9240'!G22+'10140'!G22+'10430'!G22+'10661'!G22</f>
        <v>0</v>
      </c>
      <c r="H26" s="94">
        <f>'1110'!H22+'1120'!H21+'1710'!H23+'3140'!H24+'3280'!H23+'3600'!H23+'4160'!H23+'4220'!H24+'4240'!H24+'4260'!H24+'4520'!H22+'4570'!H22+'4740'!H22+'4760'!H22+'5100'!H22+'6140'!H22+'6260'!H22+'6330'!H22+'6440'!H22+'7220'!H22+'8130'!H22+'8220'!H22+'9120'!H22+'9230'!H22+'9240'!H22+'10140'!H22+'10430'!H22+'10661'!H22</f>
        <v>0</v>
      </c>
      <c r="I26" s="94">
        <f>'1110'!I22+'1120'!I21+'1710'!I23+'3140'!I24+'3280'!I23+'3600'!I23+'4160'!I23+'4220'!I24+'4240'!I24+'4260'!I24+'4520'!I22+'4570'!I22+'4740'!I22+'4760'!I22+'5100'!I22+'6140'!I22+'6260'!I22+'6330'!I22+'6440'!I22+'7220'!I22+'8130'!I22+'8220'!I22+'9120'!I22+'9230'!I22+'9240'!I22+'10140'!I22+'10430'!I22+'10661'!I22</f>
        <v>0</v>
      </c>
      <c r="J26" s="95">
        <f>'1110'!J22+'1120'!J21+'1710'!J23+'3140'!J24+'3280'!J23+'3600'!J23+'4160'!J23+'4220'!J24+'4240'!J24+'4260'!J24+'4520'!J22+'4570'!J22+'4740'!J22+'4760'!J22+'5100'!J22+'6140'!J22+'6260'!J22+'6330'!J22+'6440'!J22+'7220'!J22+'8130'!J22+'8220'!J22+'9120'!J22+'9230'!J22+'9240'!J22+'10140'!J22+'10430'!J22+'10661'!J22</f>
        <v>0</v>
      </c>
    </row>
    <row r="27" spans="2:10" hidden="1" x14ac:dyDescent="0.25">
      <c r="B27" s="92">
        <v>231</v>
      </c>
      <c r="C27" s="93" t="s">
        <v>21</v>
      </c>
      <c r="D27" s="94">
        <f>'1110'!D23+'1120'!D22+'1710'!D24+'3140'!D25+'3280'!D24+'3600'!D24+'4160'!D24+'4220'!D25+'4240'!D25+'4260'!D25+'4520'!D23+'4570'!D23+'4740'!D23+'4760'!D23+'5100'!D23+'6140'!D23+'6260'!D23+'6330'!D23+'6440'!D23+'7220'!D23+'8130'!D23+'8220'!D23+'9120'!D23+'9230'!D23+'9240'!D23+'10140'!D23+'10430'!D23+'10661'!D23</f>
        <v>0</v>
      </c>
      <c r="E27" s="94">
        <f>'1110'!E23+'1120'!E22+'1710'!E24+'3140'!E25+'3280'!E24+'3600'!E24+'4160'!E24+'4220'!E25+'4240'!E25+'4260'!E25+'4520'!E23+'4570'!E23+'4740'!E23+'4760'!E23+'5100'!E23+'6140'!E23+'6260'!E23+'6330'!E23+'6440'!E23+'7220'!E23+'8130'!E23+'8220'!E23+'9120'!E23+'9230'!E23+'9240'!E23+'10140'!E23+'10430'!E23+'10661'!E23</f>
        <v>0</v>
      </c>
      <c r="F27" s="94">
        <f>'1110'!F23+'1120'!F22+'1710'!F24+'3140'!F25+'3280'!F24+'3600'!F24+'4160'!F24+'4220'!F25+'4240'!F25+'4260'!F25+'4520'!F23+'4570'!F23+'4740'!F23+'4760'!F23+'5100'!F23+'6140'!F23+'6260'!F23+'6330'!F23+'6440'!F23+'7220'!F23+'8130'!F23+'8220'!F23+'9120'!F23+'9230'!F23+'9240'!F23+'10140'!F23+'10430'!F23+'10661'!F23</f>
        <v>0</v>
      </c>
      <c r="G27" s="94">
        <f>'1110'!G23+'1120'!G22+'1710'!G24+'3140'!G25+'3280'!G24+'3600'!G24+'4160'!G24+'4220'!G25+'4240'!G25+'4260'!G25+'4520'!G23+'4570'!G23+'4740'!G23+'4760'!G23+'5100'!G23+'6140'!G23+'6260'!G23+'6330'!G23+'6440'!G23+'7220'!G23+'8130'!G23+'8220'!G23+'9120'!G23+'9230'!G23+'9240'!G23+'10140'!G23+'10430'!G23+'10661'!G23</f>
        <v>0</v>
      </c>
      <c r="H27" s="94">
        <f>'1110'!H23+'1120'!H22+'1710'!H24+'3140'!H25+'3280'!H24+'3600'!H24+'4160'!H24+'4220'!H25+'4240'!H25+'4260'!H25+'4520'!H23+'4570'!H23+'4740'!H23+'4760'!H23+'5100'!H23+'6140'!H23+'6260'!H23+'6330'!H23+'6440'!H23+'7220'!H23+'8130'!H23+'8220'!H23+'9120'!H23+'9230'!H23+'9240'!H23+'10140'!H23+'10430'!H23+'10661'!H23</f>
        <v>0</v>
      </c>
      <c r="I27" s="94">
        <f>'1110'!I23+'1120'!I22+'1710'!I24+'3140'!I25+'3280'!I24+'3600'!I24+'4160'!I24+'4220'!I25+'4240'!I25+'4260'!I25+'4520'!I23+'4570'!I23+'4740'!I23+'4760'!I23+'5100'!I23+'6140'!I23+'6260'!I23+'6330'!I23+'6440'!I23+'7220'!I23+'8130'!I23+'8220'!I23+'9120'!I23+'9230'!I23+'9240'!I23+'10140'!I23+'10430'!I23+'10661'!I23</f>
        <v>0</v>
      </c>
      <c r="J27" s="95">
        <f>'1110'!J23+'1120'!J22+'1710'!J24+'3140'!J25+'3280'!J24+'3600'!J24+'4160'!J24+'4220'!J25+'4240'!J25+'4260'!J25+'4520'!J23+'4570'!J23+'4740'!J23+'4760'!J23+'5100'!J23+'6140'!J23+'6260'!J23+'6330'!J23+'6440'!J23+'7220'!J23+'8130'!J23+'8220'!J23+'9120'!J23+'9230'!J23+'9240'!J23+'10140'!J23+'10430'!J23+'10661'!J23</f>
        <v>0</v>
      </c>
    </row>
    <row r="28" spans="2:10" hidden="1" x14ac:dyDescent="0.25">
      <c r="B28" s="92">
        <v>232</v>
      </c>
      <c r="C28" s="93" t="s">
        <v>22</v>
      </c>
      <c r="D28" s="94">
        <f>'1110'!D24+'1120'!D23+'1710'!D25+'3140'!D26+'3280'!D25+'3600'!D25+'4160'!D25+'4220'!D26+'4240'!D26+'4260'!D26+'4520'!D24+'4570'!D24+'4740'!D24+'4760'!D24+'5100'!D24+'6140'!D24+'6260'!D24+'6330'!D24+'6440'!D24+'7220'!D24+'8130'!D24+'8220'!D24+'9120'!D24+'9230'!D24+'9240'!D24+'10140'!D24+'10430'!D24+'10661'!D24</f>
        <v>0</v>
      </c>
      <c r="E28" s="94">
        <f>'1110'!E24+'1120'!E23+'1710'!E25+'3140'!E26+'3280'!E25+'3600'!E25+'4160'!E25+'4220'!E26+'4240'!E26+'4260'!E26+'4520'!E24+'4570'!E24+'4740'!E24+'4760'!E24+'5100'!E24+'6140'!E24+'6260'!E24+'6330'!E24+'6440'!E24+'7220'!E24+'8130'!E24+'8220'!E24+'9120'!E24+'9230'!E24+'9240'!E24+'10140'!E24+'10430'!E24+'10661'!E24</f>
        <v>0</v>
      </c>
      <c r="F28" s="94">
        <f>'1110'!F24+'1120'!F23+'1710'!F25+'3140'!F26+'3280'!F25+'3600'!F25+'4160'!F25+'4220'!F26+'4240'!F26+'4260'!F26+'4520'!F24+'4570'!F24+'4740'!F24+'4760'!F24+'5100'!F24+'6140'!F24+'6260'!F24+'6330'!F24+'6440'!F24+'7220'!F24+'8130'!F24+'8220'!F24+'9120'!F24+'9230'!F24+'9240'!F24+'10140'!F24+'10430'!F24+'10661'!F24</f>
        <v>0</v>
      </c>
      <c r="G28" s="94">
        <f>'1110'!G24+'1120'!G23+'1710'!G25+'3140'!G26+'3280'!G25+'3600'!G25+'4160'!G25+'4220'!G26+'4240'!G26+'4260'!G26+'4520'!G24+'4570'!G24+'4740'!G24+'4760'!G24+'5100'!G24+'6140'!G24+'6260'!G24+'6330'!G24+'6440'!G24+'7220'!G24+'8130'!G24+'8220'!G24+'9120'!G24+'9230'!G24+'9240'!G24+'10140'!G24+'10430'!G24+'10661'!G24</f>
        <v>0</v>
      </c>
      <c r="H28" s="94">
        <f>'1110'!H24+'1120'!H23+'1710'!H25+'3140'!H26+'3280'!H25+'3600'!H25+'4160'!H25+'4220'!H26+'4240'!H26+'4260'!H26+'4520'!H24+'4570'!H24+'4740'!H24+'4760'!H24+'5100'!H24+'6140'!H24+'6260'!H24+'6330'!H24+'6440'!H24+'7220'!H24+'8130'!H24+'8220'!H24+'9120'!H24+'9230'!H24+'9240'!H24+'10140'!H24+'10430'!H24+'10661'!H24</f>
        <v>0</v>
      </c>
      <c r="I28" s="94">
        <f>'1110'!I24+'1120'!I23+'1710'!I25+'3140'!I26+'3280'!I25+'3600'!I25+'4160'!I25+'4220'!I26+'4240'!I26+'4260'!I26+'4520'!I24+'4570'!I24+'4740'!I24+'4760'!I24+'5100'!I24+'6140'!I24+'6260'!I24+'6330'!I24+'6440'!I24+'7220'!I24+'8130'!I24+'8220'!I24+'9120'!I24+'9230'!I24+'9240'!I24+'10140'!I24+'10430'!I24+'10661'!I24</f>
        <v>0</v>
      </c>
      <c r="J28" s="95">
        <f>'1110'!J24+'1120'!J23+'1710'!J25+'3140'!J26+'3280'!J25+'3600'!J25+'4160'!J25+'4220'!J26+'4240'!J26+'4260'!J26+'4520'!J24+'4570'!J24+'4740'!J24+'4760'!J24+'5100'!J24+'6140'!J24+'6260'!J24+'6330'!J24+'6440'!J24+'7220'!J24+'8130'!J24+'8220'!J24+'9120'!J24+'9230'!J24+'9240'!J24+'10140'!J24+'10430'!J24+'10661'!J24</f>
        <v>0</v>
      </c>
    </row>
    <row r="29" spans="2:10" ht="30.75" hidden="1" x14ac:dyDescent="0.25">
      <c r="B29" s="98" t="s">
        <v>23</v>
      </c>
      <c r="C29" s="99" t="s">
        <v>25</v>
      </c>
      <c r="D29" s="94">
        <f>'1110'!D25+'1120'!D24+'1710'!D26+'3140'!D27+'3280'!D26+'3600'!D26+'4160'!D26+'4220'!D27+'4240'!D27+'4260'!D27+'4520'!D25+'4570'!D25+'4740'!D25+'4760'!D25+'5100'!D25+'6140'!D25+'6260'!D25+'6330'!D25+'6440'!D25+'7220'!D25+'8130'!D25+'8220'!D25+'9120'!D25+'9230'!D25+'9240'!D25+'10140'!D25+'10430'!D25+'10661'!D25</f>
        <v>0</v>
      </c>
      <c r="E29" s="94">
        <f>'1110'!E25+'1120'!E24+'1710'!E26+'3140'!E27+'3280'!E26+'3600'!E26+'4160'!E26+'4220'!E27+'4240'!E27+'4260'!E27+'4520'!E25+'4570'!E25+'4740'!E25+'4760'!E25+'5100'!E25+'6140'!E25+'6260'!E25+'6330'!E25+'6440'!E25+'7220'!E25+'8130'!E25+'8220'!E25+'9120'!E25+'9230'!E25+'9240'!E25+'10140'!E25+'10430'!E25+'10661'!E25</f>
        <v>0</v>
      </c>
      <c r="F29" s="94">
        <f>'1110'!F25+'1120'!F24+'1710'!F26+'3140'!F27+'3280'!F26+'3600'!F26+'4160'!F26+'4220'!F27+'4240'!F27+'4260'!F27+'4520'!F25+'4570'!F25+'4740'!F25+'4760'!F25+'5100'!F25+'6140'!F25+'6260'!F25+'6330'!F25+'6440'!F25+'7220'!F25+'8130'!F25+'8220'!F25+'9120'!F25+'9230'!F25+'9240'!F25+'10140'!F25+'10430'!F25+'10661'!F25</f>
        <v>0</v>
      </c>
      <c r="G29" s="94">
        <f>'1110'!G25+'1120'!G24+'1710'!G26+'3140'!G27+'3280'!G26+'3600'!G26+'4160'!G26+'4220'!G27+'4240'!G27+'4260'!G27+'4520'!G25+'4570'!G25+'4740'!G25+'4760'!G25+'5100'!G25+'6140'!G25+'6260'!G25+'6330'!G25+'6440'!G25+'7220'!G25+'8130'!G25+'8220'!G25+'9120'!G25+'9230'!G25+'9240'!G25+'10140'!G25+'10430'!G25+'10661'!G25</f>
        <v>0</v>
      </c>
      <c r="H29" s="94">
        <f>'1110'!H25+'1120'!H24+'1710'!H26+'3140'!H27+'3280'!H26+'3600'!H26+'4160'!H26+'4220'!H27+'4240'!H27+'4260'!H27+'4520'!H25+'4570'!H25+'4740'!H25+'4760'!H25+'5100'!H25+'6140'!H25+'6260'!H25+'6330'!H25+'6440'!H25+'7220'!H25+'8130'!H25+'8220'!H25+'9120'!H25+'9230'!H25+'9240'!H25+'10140'!H25+'10430'!H25+'10661'!H25</f>
        <v>0</v>
      </c>
      <c r="I29" s="94">
        <f>'1110'!I25+'1120'!I24+'1710'!I26+'3140'!I27+'3280'!I26+'3600'!I26+'4160'!I26+'4220'!I27+'4240'!I27+'4260'!I27+'4520'!I25+'4570'!I25+'4740'!I25+'4760'!I25+'5100'!I25+'6140'!I25+'6260'!I25+'6330'!I25+'6440'!I25+'7220'!I25+'8130'!I25+'8220'!I25+'9120'!I25+'9230'!I25+'9240'!I25+'10140'!I25+'10430'!I25+'10661'!I25</f>
        <v>0</v>
      </c>
      <c r="J29" s="95">
        <f>'1110'!J25+'1120'!J24+'1710'!J26+'3140'!J27+'3280'!J26+'3600'!J26+'4160'!J26+'4220'!J27+'4240'!J27+'4260'!J27+'4520'!J25+'4570'!J25+'4740'!J25+'4760'!J25+'5100'!J25+'6140'!J25+'6260'!J25+'6330'!J25+'6440'!J25+'7220'!J25+'8130'!J25+'8220'!J25+'9120'!J25+'9230'!J25+'9240'!J25+'10140'!J25+'10430'!J25+'10661'!J25</f>
        <v>0</v>
      </c>
    </row>
    <row r="30" spans="2:10" hidden="1" x14ac:dyDescent="0.25">
      <c r="B30" s="102" t="s">
        <v>26</v>
      </c>
      <c r="C30" s="103" t="s">
        <v>27</v>
      </c>
      <c r="D30" s="96">
        <f>'1110'!D26+'1120'!D25+'1710'!D27+'3140'!D28+'3280'!D27+'3600'!D27+'4160'!D27+'4220'!D28+'4240'!D28+'4260'!D28+'4520'!D26+'4570'!D26+'4740'!D26+'4760'!D26+'5100'!D26+'6140'!D26+'6260'!D26+'6330'!D26+'6440'!D26+'7220'!D26+'8130'!D26+'8220'!D26+'9120'!D26+'9230'!D26+'9240'!D26+'10140'!D26+'10430'!D26+'10661'!D26</f>
        <v>245261</v>
      </c>
      <c r="E30" s="96">
        <f>'1110'!E26+'1120'!E25+'1710'!E27+'3140'!E28+'3280'!E27+'3600'!E27+'4160'!E27+'4220'!E28+'4240'!E28+'4260'!E28+'4520'!E26+'4570'!E26+'4740'!E26+'4760'!E26+'5100'!E26+'6140'!E26+'6260'!E26+'6330'!E26+'6440'!E26+'7220'!E26+'8130'!E26+'8220'!E26+'9120'!E26+'9230'!E26+'9240'!E26+'10140'!E26+'10430'!E26+'10661'!E26</f>
        <v>173454</v>
      </c>
      <c r="F30" s="96">
        <f>'1110'!F26+'1120'!F25+'1710'!F27+'3140'!F28+'3280'!F27+'3600'!F27+'4160'!F27+'4220'!F28+'4240'!F28+'4260'!F28+'4520'!F26+'4570'!F26+'4740'!F26+'4760'!F26+'5100'!F26+'6140'!F26+'6260'!F26+'6330'!F26+'6440'!F26+'7220'!F26+'8130'!F26+'8220'!F26+'9120'!F26+'9230'!F26+'9240'!F26+'10140'!F26+'10430'!F26+'10661'!F26</f>
        <v>173454</v>
      </c>
      <c r="G30" s="96">
        <f>'1110'!G26+'1120'!G25+'1710'!G27+'3140'!G28+'3280'!G27+'3600'!G27+'4160'!G27+'4220'!G28+'4240'!G28+'4260'!G28+'4520'!G26+'4570'!G26+'4740'!G26+'4760'!G26+'5100'!G26+'6140'!G26+'6260'!G26+'6330'!G26+'6440'!G26+'7220'!G26+'8130'!G26+'8220'!G26+'9120'!G26+'9230'!G26+'9240'!G26+'10140'!G26+'10430'!G26+'10661'!G26</f>
        <v>174670.74</v>
      </c>
      <c r="H30" s="96">
        <f>'1110'!H26+'1120'!H25+'1710'!H27+'3140'!H28+'3280'!H27+'3600'!H27+'4160'!H27+'4220'!H28+'4240'!H28+'4260'!H28+'4520'!H26+'4570'!H26+'4740'!H26+'4760'!H26+'5100'!H26+'6140'!H26+'6260'!H26+'6330'!H26+'6440'!H26+'7220'!H26+'8130'!H26+'8220'!H26+'9120'!H26+'9230'!H26+'9240'!H26+'10140'!H26+'10430'!H26+'10661'!H26</f>
        <v>131079</v>
      </c>
      <c r="I30" s="96">
        <f>'1110'!I26+'1120'!I25+'1710'!I27+'3140'!I28+'3280'!I27+'3600'!I27+'4160'!I27+'4220'!I28+'4240'!I28+'4260'!I28+'4520'!I26+'4570'!I26+'4740'!I26+'4760'!I26+'5100'!I26+'6140'!I26+'6260'!I26+'6330'!I26+'6440'!I26+'7220'!I26+'8130'!I26+'8220'!I26+'9120'!I26+'9230'!I26+'9240'!I26+'10140'!I26+'10430'!I26+'10661'!I26</f>
        <v>89287.75</v>
      </c>
      <c r="J30" s="97">
        <f>'1110'!J26+'1120'!J25+'1710'!J27+'3140'!J28+'3280'!J27+'3600'!J27+'4160'!J27+'4220'!J28+'4240'!J28+'4260'!J28+'4520'!J26+'4570'!J26+'4740'!J26+'4760'!J26+'5100'!J26+'6140'!J26+'6260'!J26+'6330'!J26+'6440'!J26+'7220'!J26+'8130'!J26+'8220'!J26+'9120'!J26+'9230'!J26+'9240'!J26+'10140'!J26+'10430'!J26+'10661'!J26</f>
        <v>85382.99</v>
      </c>
    </row>
    <row r="31" spans="2:10" hidden="1" x14ac:dyDescent="0.25">
      <c r="B31" s="168" t="s">
        <v>29</v>
      </c>
      <c r="C31" s="169"/>
      <c r="D31" s="94">
        <f>'1110'!D27+'1120'!D26+'1710'!D28+'3140'!D29+'3280'!D28+'3600'!D28+'4160'!D28+'4220'!D29+'4240'!D29+'4260'!D29+'4520'!D27+'4570'!D27+'4740'!D27+'4760'!D27+'5100'!D27+'6140'!D27+'6260'!D27+'6330'!D27+'6440'!D27+'7220'!D27+'8130'!D27+'8220'!D27+'9120'!D27+'9230'!D27+'9240'!D27+'10140'!D27+'10430'!D27+'10661'!D27</f>
        <v>0</v>
      </c>
      <c r="E31" s="94">
        <f>'1110'!E27+'1120'!E26+'1710'!E28+'3140'!E29+'3280'!E28+'3600'!E28+'4160'!E28+'4220'!E29+'4240'!E29+'4260'!E29+'4520'!E27+'4570'!E27+'4740'!E27+'4760'!E27+'5100'!E27+'6140'!E27+'6260'!E27+'6330'!E27+'6440'!E27+'7220'!E27+'8130'!E27+'8220'!E27+'9120'!E27+'9230'!E27+'9240'!E27+'10140'!E27+'10430'!E27+'10661'!E27</f>
        <v>0</v>
      </c>
      <c r="F31" s="94">
        <f>'1110'!F27+'1120'!F26+'1710'!F28+'3140'!F29+'3280'!F28+'3600'!F28+'4160'!F28+'4220'!F29+'4240'!F29+'4260'!F29+'4520'!F27+'4570'!F27+'4740'!F27+'4760'!F27+'5100'!F27+'6140'!F27+'6260'!F27+'6330'!F27+'6440'!F27+'7220'!F27+'8130'!F27+'8220'!F27+'9120'!F27+'9230'!F27+'9240'!F27+'10140'!F27+'10430'!F27+'10661'!F27</f>
        <v>0</v>
      </c>
      <c r="G31" s="94">
        <f>'1110'!G27+'1120'!G26+'1710'!G28+'3140'!G29+'3280'!G28+'3600'!G28+'4160'!G28+'4220'!G29+'4240'!G29+'4260'!G29+'4520'!G27+'4570'!G27+'4740'!G27+'4760'!G27+'5100'!G27+'6140'!G27+'6260'!G27+'6330'!G27+'6440'!G27+'7220'!G27+'8130'!G27+'8220'!G27+'9120'!G27+'9230'!G27+'9240'!G27+'10140'!G27+'10430'!G27+'10661'!G27</f>
        <v>0</v>
      </c>
      <c r="H31" s="94">
        <f>'1110'!H27+'1120'!H26+'1710'!H28+'3140'!H29+'3280'!H28+'3600'!H28+'4160'!H28+'4220'!H29+'4240'!H29+'4260'!H29+'4520'!H27+'4570'!H27+'4740'!H27+'4760'!H27+'5100'!H27+'6140'!H27+'6260'!H27+'6330'!H27+'6440'!H27+'7220'!H27+'8130'!H27+'8220'!H27+'9120'!H27+'9230'!H27+'9240'!H27+'10140'!H27+'10430'!H27+'10661'!H27</f>
        <v>0</v>
      </c>
      <c r="I31" s="94">
        <f>'1110'!I27+'1120'!I26+'1710'!I28+'3140'!I29+'3280'!I28+'3600'!I28+'4160'!I28+'4220'!I29+'4240'!I29+'4260'!I29+'4520'!I27+'4570'!I27+'4740'!I27+'4760'!I27+'5100'!I27+'6140'!I27+'6260'!I27+'6330'!I27+'6440'!I27+'7220'!I27+'8130'!I27+'8220'!I27+'9120'!I27+'9230'!I27+'9240'!I27+'10140'!I27+'10430'!I27+'10661'!I27</f>
        <v>0</v>
      </c>
      <c r="J31" s="95">
        <f>'1110'!J27+'1120'!J26+'1710'!J28+'3140'!J29+'3280'!J28+'3600'!J28+'4160'!J28+'4220'!J29+'4240'!J29+'4260'!J29+'4520'!J27+'4570'!J27+'4740'!J27+'4760'!J27+'5100'!J27+'6140'!J27+'6260'!J27+'6330'!J27+'6440'!J27+'7220'!J27+'8130'!J27+'8220'!J27+'9120'!J27+'9230'!J27+'9240'!J27+'10140'!J27+'10430'!J27+'10661'!J27</f>
        <v>0</v>
      </c>
    </row>
    <row r="32" spans="2:10" ht="16.5" thickBot="1" x14ac:dyDescent="0.3">
      <c r="B32" s="161" t="s">
        <v>123</v>
      </c>
      <c r="C32" s="162"/>
      <c r="D32" s="104">
        <f>'1110'!D28+'1120'!D27+'1710'!D29+'3140'!D30+'3280'!D29+'3600'!D29+'4160'!D29+'4220'!D30+'4240'!D30+'4260'!D30+'4520'!D28+'4570'!D28+'4740'!D28+'4760'!D28+'5100'!D28+'6140'!D28+'6260'!D28+'6330'!D28+'6440'!D28+'7220'!D28+'8130'!D28+'8220'!D28+'9120'!D28+'9230'!D28+'9240'!D28+'10140'!D28+'10430'!D28+'10661'!D28</f>
        <v>904307.6</v>
      </c>
      <c r="E32" s="104">
        <f>'1110'!E28+'1120'!E27+'1710'!E29+'3140'!E30+'3280'!E29+'3600'!E29+'4160'!E29+'4220'!E30+'4240'!E30+'4260'!E30+'4520'!E28+'4570'!E28+'4740'!E28+'4760'!E28+'5100'!E28+'6140'!E28+'6260'!E28+'6330'!E28+'6440'!E28+'7220'!E28+'8130'!E28+'8220'!E28+'9120'!E28+'9230'!E28+'9240'!E28+'10140'!E28+'10430'!E28+'10661'!E28</f>
        <v>1075270</v>
      </c>
      <c r="F32" s="104">
        <f>'1110'!F28+'1120'!F27+'1710'!F29+'3140'!F30+'3280'!F29+'3600'!F29+'4160'!F29+'4220'!F30+'4240'!F30+'4260'!F30+'4520'!F28+'4570'!F28+'4740'!F28+'4760'!F28+'5100'!F28+'6140'!F28+'6260'!F28+'6330'!F28+'6440'!F28+'7220'!F28+'8130'!F28+'8220'!F28+'9120'!F28+'9230'!F28+'9240'!F28+'10140'!F28+'10430'!F28+'10661'!F28</f>
        <v>1075270</v>
      </c>
      <c r="G32" s="104">
        <f>'1110'!G28+'1120'!G27+'1710'!G29+'3140'!G30+'3280'!G29+'3600'!G29+'4160'!G29+'4220'!G30+'4240'!G30+'4260'!G30+'4520'!G28+'4570'!G28+'4740'!G28+'4760'!G28+'5100'!G28+'6140'!G28+'6260'!G28+'6330'!G28+'6440'!G28+'7220'!G28+'8130'!G28+'8220'!G28+'9120'!G28+'9230'!G28+'9240'!G28+'10140'!G28+'10430'!G28+'10661'!G28</f>
        <v>1134802.74</v>
      </c>
      <c r="H32" s="104">
        <f>'1110'!H28+'1120'!H27+'1710'!H29+'3140'!H30+'3280'!H29+'3600'!H29+'4160'!H29+'4220'!H30+'4240'!H30+'4260'!H30+'4520'!H28+'4570'!H28+'4740'!H28+'4760'!H28+'5100'!H28+'6140'!H28+'6260'!H28+'6330'!H28+'6440'!H28+'7220'!H28+'8130'!H28+'8220'!H28+'9120'!H28+'9230'!H28+'9240'!H28+'10140'!H28+'10430'!H28+'10661'!H28</f>
        <v>840091.77500000002</v>
      </c>
      <c r="I32" s="104">
        <f>'1110'!I28+'1120'!I27+'1710'!I29+'3140'!I30+'3280'!I29+'3600'!I29+'4160'!I29+'4220'!I30+'4240'!I30+'4260'!I30+'4520'!I28+'4570'!I28+'4740'!I28+'4760'!I28+'5100'!I28+'6140'!I28+'6260'!I28+'6330'!I28+'6440'!I28+'7220'!I28+'8130'!I28+'8220'!I28+'9120'!I28+'9230'!I28+'9240'!I28+'10140'!I28+'10430'!I28+'10661'!I28</f>
        <v>816587.97</v>
      </c>
      <c r="J32" s="105">
        <f>'1110'!J28+'1120'!J27+'1710'!J29+'3140'!J30+'3280'!J29+'3600'!J29+'4160'!J29+'4220'!J30+'4240'!J30+'4260'!J30+'4520'!J28+'4570'!J28+'4740'!J28+'4760'!J28+'5100'!J28+'6140'!J28+'6260'!J28+'6330'!J28+'6440'!J28+'7220'!J28+'8130'!J28+'8220'!J28+'9120'!J28+'9230'!J28+'9240'!J28+'10140'!J28+'10430'!J28+'10661'!J28</f>
        <v>318214.77</v>
      </c>
    </row>
    <row r="34" spans="4:11" x14ac:dyDescent="0.25">
      <c r="E34" s="84" t="s">
        <v>72</v>
      </c>
    </row>
    <row r="35" spans="4:11" x14ac:dyDescent="0.25">
      <c r="E35" s="84" t="s">
        <v>91</v>
      </c>
    </row>
    <row r="36" spans="4:11" x14ac:dyDescent="0.25">
      <c r="D36" s="90"/>
      <c r="G36" s="90"/>
      <c r="H36" s="90"/>
    </row>
    <row r="37" spans="4:11" x14ac:dyDescent="0.25">
      <c r="G37" s="90"/>
      <c r="H37" s="90"/>
    </row>
    <row r="39" spans="4:11" x14ac:dyDescent="0.25">
      <c r="D39" s="90"/>
      <c r="E39" s="90"/>
      <c r="F39" s="90"/>
      <c r="G39" s="90"/>
      <c r="H39" s="90"/>
      <c r="I39" s="90"/>
      <c r="J39" s="90"/>
    </row>
    <row r="40" spans="4:11" x14ac:dyDescent="0.25">
      <c r="E40" s="90"/>
      <c r="F40" s="90"/>
    </row>
    <row r="41" spans="4:11" x14ac:dyDescent="0.25">
      <c r="D41" s="90"/>
      <c r="E41" s="90"/>
      <c r="F41" s="90"/>
      <c r="G41" s="90"/>
      <c r="H41" s="90"/>
      <c r="I41" s="90"/>
      <c r="J41" s="90"/>
    </row>
    <row r="42" spans="4:11" x14ac:dyDescent="0.25">
      <c r="D42" s="90"/>
      <c r="E42" s="90"/>
      <c r="F42" s="90"/>
      <c r="G42" s="90"/>
      <c r="H42" s="90"/>
      <c r="I42" s="90"/>
      <c r="J42" s="90"/>
    </row>
    <row r="44" spans="4:11" x14ac:dyDescent="0.25">
      <c r="D44" s="106"/>
      <c r="E44" s="107"/>
      <c r="F44" s="107"/>
      <c r="G44" s="107"/>
      <c r="H44" s="107"/>
      <c r="I44" s="107"/>
      <c r="J44" s="107"/>
    </row>
    <row r="45" spans="4:11" x14ac:dyDescent="0.25">
      <c r="D45" s="90"/>
      <c r="E45" s="90"/>
      <c r="F45" s="90"/>
      <c r="G45" s="90"/>
      <c r="H45" s="90"/>
      <c r="I45" s="90"/>
      <c r="J45" s="90"/>
      <c r="K45" s="90"/>
    </row>
    <row r="48" spans="4:11" x14ac:dyDescent="0.25">
      <c r="D48" s="90"/>
      <c r="E48" s="90"/>
      <c r="F48" s="90"/>
      <c r="G48" s="90"/>
      <c r="H48" s="90"/>
      <c r="I48" s="90"/>
      <c r="J48" s="90"/>
      <c r="K48" s="90"/>
    </row>
  </sheetData>
  <mergeCells count="9">
    <mergeCell ref="B32:C32"/>
    <mergeCell ref="B21:C21"/>
    <mergeCell ref="C7:J7"/>
    <mergeCell ref="B2:J2"/>
    <mergeCell ref="B4:J4"/>
    <mergeCell ref="B9:B11"/>
    <mergeCell ref="C9:C11"/>
    <mergeCell ref="J10:J11"/>
    <mergeCell ref="B31:C31"/>
  </mergeCells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47"/>
  <sheetViews>
    <sheetView topLeftCell="A27" workbookViewId="0">
      <selection activeCell="M49" sqref="M49"/>
    </sheetView>
  </sheetViews>
  <sheetFormatPr defaultRowHeight="12" x14ac:dyDescent="0.2"/>
  <cols>
    <col min="1" max="1" width="2.5703125" style="75" customWidth="1"/>
    <col min="2" max="2" width="6.28515625" style="75" customWidth="1"/>
    <col min="3" max="3" width="50.7109375" style="75" customWidth="1"/>
    <col min="4" max="7" width="10.140625" style="75" customWidth="1"/>
    <col min="8" max="8" width="10.140625" style="75" hidden="1" customWidth="1"/>
    <col min="9" max="10" width="10.140625" style="75" customWidth="1"/>
    <col min="11" max="11" width="14.42578125" style="75" bestFit="1" customWidth="1"/>
    <col min="12" max="14" width="9.140625" style="75"/>
    <col min="15" max="16384" width="9.140625" style="46"/>
  </cols>
  <sheetData>
    <row r="1" spans="2:11" s="75" customFormat="1" x14ac:dyDescent="0.2">
      <c r="B1" s="172" t="s">
        <v>107</v>
      </c>
      <c r="C1" s="172"/>
      <c r="D1" s="172"/>
      <c r="E1" s="172"/>
      <c r="F1" s="172"/>
      <c r="G1" s="172"/>
      <c r="H1" s="172"/>
      <c r="I1" s="172"/>
      <c r="J1" s="172"/>
    </row>
    <row r="2" spans="2:11" s="75" customFormat="1" ht="15.75" customHeight="1" x14ac:dyDescent="0.2">
      <c r="B2" s="181" t="s">
        <v>31</v>
      </c>
      <c r="C2" s="181"/>
      <c r="D2" s="181"/>
      <c r="E2" s="181"/>
      <c r="F2" s="181"/>
      <c r="G2" s="181"/>
      <c r="H2" s="181"/>
      <c r="I2" s="181"/>
      <c r="J2" s="181"/>
    </row>
    <row r="3" spans="2:11" s="123" customFormat="1" ht="11.25" customHeight="1" x14ac:dyDescent="0.2"/>
    <row r="4" spans="2:11" s="75" customFormat="1" ht="12" customHeight="1" thickBot="1" x14ac:dyDescent="0.25">
      <c r="J4" s="124" t="s">
        <v>80</v>
      </c>
    </row>
    <row r="5" spans="2:11" s="75" customFormat="1" x14ac:dyDescent="0.2">
      <c r="B5" s="125"/>
      <c r="C5" s="126"/>
      <c r="D5" s="126"/>
      <c r="E5" s="127"/>
      <c r="F5" s="127"/>
      <c r="G5" s="128"/>
      <c r="H5" s="128"/>
      <c r="I5" s="128"/>
      <c r="J5" s="129"/>
      <c r="K5" s="130"/>
    </row>
    <row r="6" spans="2:11" s="75" customFormat="1" x14ac:dyDescent="0.2">
      <c r="B6" s="70" t="s">
        <v>32</v>
      </c>
      <c r="C6" s="71" t="s">
        <v>71</v>
      </c>
      <c r="D6" s="72"/>
      <c r="E6" s="72"/>
      <c r="F6" s="72"/>
      <c r="G6" s="72"/>
      <c r="H6" s="72"/>
      <c r="I6" s="73"/>
      <c r="J6" s="76"/>
      <c r="K6" s="130"/>
    </row>
    <row r="7" spans="2:11" s="131" customFormat="1" x14ac:dyDescent="0.25">
      <c r="B7" s="173" t="s">
        <v>106</v>
      </c>
      <c r="C7" s="176" t="s">
        <v>30</v>
      </c>
      <c r="D7" s="132" t="s">
        <v>4</v>
      </c>
      <c r="E7" s="132" t="s">
        <v>5</v>
      </c>
      <c r="F7" s="132" t="s">
        <v>6</v>
      </c>
      <c r="G7" s="132" t="s">
        <v>7</v>
      </c>
      <c r="H7" s="133" t="s">
        <v>8</v>
      </c>
      <c r="I7" s="133" t="s">
        <v>9</v>
      </c>
      <c r="J7" s="134" t="s">
        <v>81</v>
      </c>
      <c r="K7" s="135"/>
    </row>
    <row r="8" spans="2:11" s="136" customFormat="1" ht="24" x14ac:dyDescent="0.25">
      <c r="B8" s="174"/>
      <c r="C8" s="177"/>
      <c r="D8" s="137" t="s">
        <v>10</v>
      </c>
      <c r="E8" s="137" t="s">
        <v>82</v>
      </c>
      <c r="F8" s="138" t="s">
        <v>83</v>
      </c>
      <c r="G8" s="138" t="s">
        <v>83</v>
      </c>
      <c r="H8" s="138" t="s">
        <v>85</v>
      </c>
      <c r="I8" s="137" t="s">
        <v>10</v>
      </c>
      <c r="J8" s="179" t="s">
        <v>84</v>
      </c>
      <c r="K8" s="139"/>
    </row>
    <row r="9" spans="2:11" s="136" customFormat="1" ht="48" x14ac:dyDescent="0.25">
      <c r="B9" s="175"/>
      <c r="C9" s="178"/>
      <c r="D9" s="74" t="s">
        <v>111</v>
      </c>
      <c r="E9" s="74" t="s">
        <v>108</v>
      </c>
      <c r="F9" s="74" t="s">
        <v>109</v>
      </c>
      <c r="G9" s="74" t="s">
        <v>110</v>
      </c>
      <c r="H9" s="74" t="s">
        <v>115</v>
      </c>
      <c r="I9" s="74" t="s">
        <v>124</v>
      </c>
      <c r="J9" s="180"/>
      <c r="K9" s="139"/>
    </row>
    <row r="10" spans="2:11" s="75" customFormat="1" ht="13.5" customHeight="1" x14ac:dyDescent="0.2">
      <c r="B10" s="140" t="s">
        <v>35</v>
      </c>
      <c r="C10" s="141" t="s">
        <v>34</v>
      </c>
      <c r="D10" s="142">
        <f>'1110'!D28</f>
        <v>106853.59999999999</v>
      </c>
      <c r="E10" s="142">
        <f>'1110'!E28</f>
        <v>166371</v>
      </c>
      <c r="F10" s="142">
        <f>'1110'!F28</f>
        <v>166371</v>
      </c>
      <c r="G10" s="142">
        <f>'1110'!G28</f>
        <v>159895.49</v>
      </c>
      <c r="H10" s="142">
        <f>'1110'!H28</f>
        <v>118363.64</v>
      </c>
      <c r="I10" s="142">
        <f>'1110'!I28</f>
        <v>105560.75</v>
      </c>
      <c r="J10" s="142">
        <f>'1110'!J28</f>
        <v>54334.740000000005</v>
      </c>
    </row>
    <row r="11" spans="2:11" s="75" customFormat="1" ht="13.5" customHeight="1" x14ac:dyDescent="0.2">
      <c r="B11" s="140" t="s">
        <v>36</v>
      </c>
      <c r="C11" s="141" t="s">
        <v>37</v>
      </c>
      <c r="D11" s="142">
        <f>'1120'!D27</f>
        <v>22690</v>
      </c>
      <c r="E11" s="142">
        <f>'1120'!E27</f>
        <v>24419</v>
      </c>
      <c r="F11" s="142">
        <f>'1120'!F27</f>
        <v>24419</v>
      </c>
      <c r="G11" s="142">
        <f>'1120'!G27</f>
        <v>20469</v>
      </c>
      <c r="H11" s="142">
        <f>'1120'!H27</f>
        <v>15341</v>
      </c>
      <c r="I11" s="142">
        <f>'1120'!I27</f>
        <v>18862.05</v>
      </c>
      <c r="J11" s="142">
        <f>'1120'!J27</f>
        <v>1606.9499999999994</v>
      </c>
    </row>
    <row r="12" spans="2:11" s="75" customFormat="1" ht="13.5" customHeight="1" x14ac:dyDescent="0.2">
      <c r="B12" s="140" t="s">
        <v>39</v>
      </c>
      <c r="C12" s="141" t="s">
        <v>38</v>
      </c>
      <c r="D12" s="142">
        <f>'1710'!D29</f>
        <v>7267</v>
      </c>
      <c r="E12" s="142">
        <f>'1710'!E29</f>
        <v>8413</v>
      </c>
      <c r="F12" s="142">
        <f>'1710'!F29</f>
        <v>8413</v>
      </c>
      <c r="G12" s="142">
        <f>'1710'!G29</f>
        <v>8413</v>
      </c>
      <c r="H12" s="142">
        <f>'1710'!H29</f>
        <v>5800</v>
      </c>
      <c r="I12" s="142">
        <f>'1710'!I29</f>
        <v>7321</v>
      </c>
      <c r="J12" s="142">
        <f>'1710'!J29</f>
        <v>1092</v>
      </c>
    </row>
    <row r="13" spans="2:11" s="75" customFormat="1" ht="13.5" customHeight="1" x14ac:dyDescent="0.2">
      <c r="B13" s="140" t="s">
        <v>40</v>
      </c>
      <c r="C13" s="141" t="s">
        <v>41</v>
      </c>
      <c r="D13" s="142">
        <f>'3140'!D30</f>
        <v>9840</v>
      </c>
      <c r="E13" s="142">
        <f>'3140'!E30</f>
        <v>12542</v>
      </c>
      <c r="F13" s="142">
        <f>'3140'!F30</f>
        <v>12542</v>
      </c>
      <c r="G13" s="142">
        <f>'3140'!G30</f>
        <v>11262</v>
      </c>
      <c r="H13" s="142">
        <f>'3140'!H30</f>
        <v>8185</v>
      </c>
      <c r="I13" s="142">
        <f>'3140'!I30</f>
        <v>9411.1899999999987</v>
      </c>
      <c r="J13" s="142">
        <f>'3140'!J30</f>
        <v>1850.8100000000004</v>
      </c>
    </row>
    <row r="14" spans="2:11" s="75" customFormat="1" ht="13.5" customHeight="1" x14ac:dyDescent="0.2">
      <c r="B14" s="140" t="s">
        <v>42</v>
      </c>
      <c r="C14" s="141" t="s">
        <v>43</v>
      </c>
      <c r="D14" s="142">
        <f>'3280'!D29</f>
        <v>32663</v>
      </c>
      <c r="E14" s="142">
        <f>'3280'!E29</f>
        <v>40781</v>
      </c>
      <c r="F14" s="142">
        <f>'3280'!F29</f>
        <v>40781</v>
      </c>
      <c r="G14" s="142">
        <f>'3280'!G29</f>
        <v>46087</v>
      </c>
      <c r="H14" s="142">
        <f>'3280'!H29</f>
        <v>33167</v>
      </c>
      <c r="I14" s="142">
        <f>'3280'!I29</f>
        <v>31750.22</v>
      </c>
      <c r="J14" s="142">
        <f>'3280'!J29</f>
        <v>14336.779999999999</v>
      </c>
    </row>
    <row r="15" spans="2:11" s="75" customFormat="1" ht="13.5" customHeight="1" x14ac:dyDescent="0.2">
      <c r="B15" s="140" t="s">
        <v>77</v>
      </c>
      <c r="C15" s="141" t="s">
        <v>78</v>
      </c>
      <c r="D15" s="142">
        <f>'3600'!D29</f>
        <v>1738</v>
      </c>
      <c r="E15" s="142">
        <f>'3600'!E29</f>
        <v>0</v>
      </c>
      <c r="F15" s="142">
        <f>'3600'!F29</f>
        <v>0</v>
      </c>
      <c r="G15" s="142">
        <f>'3600'!G29</f>
        <v>0</v>
      </c>
      <c r="H15" s="142">
        <f>'3600'!H29</f>
        <v>0</v>
      </c>
      <c r="I15" s="142">
        <f>'3600'!I29</f>
        <v>0</v>
      </c>
      <c r="J15" s="142">
        <f>'3600'!J29</f>
        <v>0</v>
      </c>
    </row>
    <row r="16" spans="2:11" s="75" customFormat="1" ht="13.5" customHeight="1" x14ac:dyDescent="0.2">
      <c r="B16" s="140" t="s">
        <v>68</v>
      </c>
      <c r="C16" s="141" t="s">
        <v>44</v>
      </c>
      <c r="D16" s="142">
        <f>'4160'!D29</f>
        <v>2133</v>
      </c>
      <c r="E16" s="142">
        <f>'4160'!E29</f>
        <v>0</v>
      </c>
      <c r="F16" s="142">
        <f>'4160'!F29</f>
        <v>0</v>
      </c>
      <c r="G16" s="142">
        <f>'4160'!G29</f>
        <v>0</v>
      </c>
      <c r="H16" s="142">
        <f>'4160'!H29</f>
        <v>0</v>
      </c>
      <c r="I16" s="142">
        <f>'4160'!I29</f>
        <v>0</v>
      </c>
      <c r="J16" s="142">
        <f>'4160'!J29</f>
        <v>0</v>
      </c>
    </row>
    <row r="17" spans="2:10" s="75" customFormat="1" ht="13.5" customHeight="1" x14ac:dyDescent="0.2">
      <c r="B17" s="143" t="s">
        <v>98</v>
      </c>
      <c r="C17" s="144" t="s">
        <v>102</v>
      </c>
      <c r="D17" s="142">
        <f>'4220'!D30</f>
        <v>16574</v>
      </c>
      <c r="E17" s="142">
        <f>'4220'!E30</f>
        <v>18657</v>
      </c>
      <c r="F17" s="142">
        <f>'4220'!F30</f>
        <v>18657</v>
      </c>
      <c r="G17" s="142">
        <f>'4220'!G30</f>
        <v>18656.86</v>
      </c>
      <c r="H17" s="142">
        <f>'4220'!H30</f>
        <v>12459.65</v>
      </c>
      <c r="I17" s="142">
        <f>'4220'!I30</f>
        <v>15342</v>
      </c>
      <c r="J17" s="142">
        <f>'4220'!J30</f>
        <v>3314.8600000000006</v>
      </c>
    </row>
    <row r="18" spans="2:10" s="75" customFormat="1" ht="13.5" customHeight="1" x14ac:dyDescent="0.2">
      <c r="B18" s="140" t="s">
        <v>46</v>
      </c>
      <c r="C18" s="141" t="s">
        <v>45</v>
      </c>
      <c r="D18" s="142">
        <f>'4240'!D30</f>
        <v>17475</v>
      </c>
      <c r="E18" s="142">
        <f>'4240'!E30</f>
        <v>24279</v>
      </c>
      <c r="F18" s="142">
        <f>'4240'!F30</f>
        <v>24279</v>
      </c>
      <c r="G18" s="142">
        <f>'4240'!G30</f>
        <v>24434.3</v>
      </c>
      <c r="H18" s="142">
        <f>'4240'!H30</f>
        <v>19352.75</v>
      </c>
      <c r="I18" s="142">
        <f>'4240'!I30</f>
        <v>19227.599999999999</v>
      </c>
      <c r="J18" s="142">
        <f>'4240'!J30</f>
        <v>5206.6999999999989</v>
      </c>
    </row>
    <row r="19" spans="2:10" s="75" customFormat="1" ht="13.5" customHeight="1" x14ac:dyDescent="0.2">
      <c r="B19" s="143" t="s">
        <v>100</v>
      </c>
      <c r="C19" s="144" t="s">
        <v>101</v>
      </c>
      <c r="D19" s="142">
        <f>'4260'!D30</f>
        <v>5558</v>
      </c>
      <c r="E19" s="142">
        <f>'4260'!E30</f>
        <v>5159</v>
      </c>
      <c r="F19" s="142">
        <f>'4260'!F30</f>
        <v>5159</v>
      </c>
      <c r="G19" s="142">
        <f>'4260'!G30</f>
        <v>5230.3999999999996</v>
      </c>
      <c r="H19" s="142">
        <f>'4260'!H30</f>
        <v>3899.21</v>
      </c>
      <c r="I19" s="142">
        <f>'4260'!I30</f>
        <v>4495</v>
      </c>
      <c r="J19" s="142">
        <f>'4260'!J30</f>
        <v>735.40000000000009</v>
      </c>
    </row>
    <row r="20" spans="2:10" s="75" customFormat="1" ht="13.5" customHeight="1" x14ac:dyDescent="0.2">
      <c r="B20" s="140" t="s">
        <v>48</v>
      </c>
      <c r="C20" s="141" t="s">
        <v>47</v>
      </c>
      <c r="D20" s="142">
        <f>'4520'!D28</f>
        <v>153959</v>
      </c>
      <c r="E20" s="142">
        <f>'4520'!E28</f>
        <v>166769</v>
      </c>
      <c r="F20" s="142">
        <f>'4520'!F28</f>
        <v>166769</v>
      </c>
      <c r="G20" s="142">
        <f>'4520'!G28</f>
        <v>166887.79999999999</v>
      </c>
      <c r="H20" s="142">
        <f>'4520'!H28</f>
        <v>119646.5</v>
      </c>
      <c r="I20" s="142">
        <f>'4520'!I28</f>
        <v>102380.04000000001</v>
      </c>
      <c r="J20" s="142">
        <f>'4520'!J28</f>
        <v>64507.759999999995</v>
      </c>
    </row>
    <row r="21" spans="2:10" s="75" customFormat="1" ht="13.5" customHeight="1" x14ac:dyDescent="0.2">
      <c r="B21" s="140" t="s">
        <v>49</v>
      </c>
      <c r="C21" s="141" t="s">
        <v>50</v>
      </c>
      <c r="D21" s="142">
        <f>'4570'!D28</f>
        <v>1282</v>
      </c>
      <c r="E21" s="142">
        <f>'4570'!E28</f>
        <v>0</v>
      </c>
      <c r="F21" s="142">
        <f>'4570'!F28</f>
        <v>0</v>
      </c>
      <c r="G21" s="142">
        <f>'4570'!G28</f>
        <v>0</v>
      </c>
      <c r="H21" s="142">
        <f>'4570'!H28</f>
        <v>0</v>
      </c>
      <c r="I21" s="142">
        <f>'4570'!I28</f>
        <v>0</v>
      </c>
      <c r="J21" s="142">
        <f>'4570'!J28</f>
        <v>0</v>
      </c>
    </row>
    <row r="22" spans="2:10" s="75" customFormat="1" ht="13.5" customHeight="1" x14ac:dyDescent="0.2">
      <c r="B22" s="140" t="s">
        <v>73</v>
      </c>
      <c r="C22" s="141" t="s">
        <v>74</v>
      </c>
      <c r="D22" s="142">
        <f>'4740'!D28</f>
        <v>3731</v>
      </c>
      <c r="E22" s="142">
        <f>'4740'!E28</f>
        <v>6390</v>
      </c>
      <c r="F22" s="142">
        <f>'4740'!F28</f>
        <v>6390</v>
      </c>
      <c r="G22" s="142">
        <f>'4740'!G28</f>
        <v>12800</v>
      </c>
      <c r="H22" s="142">
        <f>'4740'!H28</f>
        <v>4961</v>
      </c>
      <c r="I22" s="142">
        <f>'4740'!I28</f>
        <v>10386.07</v>
      </c>
      <c r="J22" s="142">
        <f>'4740'!J28</f>
        <v>2413.9300000000003</v>
      </c>
    </row>
    <row r="23" spans="2:10" s="75" customFormat="1" ht="13.5" customHeight="1" x14ac:dyDescent="0.2">
      <c r="B23" s="140" t="s">
        <v>51</v>
      </c>
      <c r="C23" s="141" t="s">
        <v>52</v>
      </c>
      <c r="D23" s="142">
        <f>'4760'!D28</f>
        <v>2338</v>
      </c>
      <c r="E23" s="142">
        <f>'4760'!E28</f>
        <v>0</v>
      </c>
      <c r="F23" s="142">
        <f>'4760'!F28</f>
        <v>0</v>
      </c>
      <c r="G23" s="142">
        <f>'4760'!G28</f>
        <v>0</v>
      </c>
      <c r="H23" s="142">
        <f>'4760'!H28</f>
        <v>0</v>
      </c>
      <c r="I23" s="142">
        <f>'4760'!I28</f>
        <v>0</v>
      </c>
      <c r="J23" s="142">
        <f>'4760'!J28</f>
        <v>0</v>
      </c>
    </row>
    <row r="24" spans="2:10" s="75" customFormat="1" ht="13.5" customHeight="1" x14ac:dyDescent="0.2">
      <c r="B24" s="140" t="s">
        <v>53</v>
      </c>
      <c r="C24" s="141" t="s">
        <v>54</v>
      </c>
      <c r="D24" s="142">
        <f>'5100'!D28</f>
        <v>39669</v>
      </c>
      <c r="E24" s="142">
        <f>'5100'!E28</f>
        <v>80608</v>
      </c>
      <c r="F24" s="142">
        <f>'5100'!F28</f>
        <v>80608</v>
      </c>
      <c r="G24" s="142">
        <f>'5100'!G28</f>
        <v>111058</v>
      </c>
      <c r="H24" s="142">
        <f>'5100'!H28</f>
        <v>81840</v>
      </c>
      <c r="I24" s="142">
        <f>'5100'!I28</f>
        <v>63397.86</v>
      </c>
      <c r="J24" s="142">
        <f>'5100'!J28</f>
        <v>47660.14</v>
      </c>
    </row>
    <row r="25" spans="2:10" s="75" customFormat="1" ht="13.5" customHeight="1" x14ac:dyDescent="0.2">
      <c r="B25" s="140" t="s">
        <v>55</v>
      </c>
      <c r="C25" s="47" t="s">
        <v>56</v>
      </c>
      <c r="D25" s="142">
        <f>'6140'!D28</f>
        <v>9872</v>
      </c>
      <c r="E25" s="142">
        <f>'6140'!E28</f>
        <v>9971</v>
      </c>
      <c r="F25" s="142">
        <f>'6140'!F28</f>
        <v>9971</v>
      </c>
      <c r="G25" s="142">
        <f>'6140'!G28</f>
        <v>9601</v>
      </c>
      <c r="H25" s="142">
        <f>'6140'!H28</f>
        <v>6571</v>
      </c>
      <c r="I25" s="142">
        <f>'6140'!I28</f>
        <v>8865.58</v>
      </c>
      <c r="J25" s="142">
        <f>'6140'!J28</f>
        <v>735.41999999999962</v>
      </c>
    </row>
    <row r="26" spans="2:10" s="75" customFormat="1" ht="13.5" customHeight="1" x14ac:dyDescent="0.2">
      <c r="B26" s="140" t="s">
        <v>57</v>
      </c>
      <c r="C26" s="141" t="s">
        <v>58</v>
      </c>
      <c r="D26" s="142">
        <f>'6260'!D28</f>
        <v>38822</v>
      </c>
      <c r="E26" s="142">
        <f>'6260'!E28</f>
        <v>55179</v>
      </c>
      <c r="F26" s="142">
        <f>'6260'!F28</f>
        <v>55179</v>
      </c>
      <c r="G26" s="142">
        <f>'6260'!G28</f>
        <v>55600</v>
      </c>
      <c r="H26" s="142">
        <f>'6260'!H28</f>
        <v>40090.269999999997</v>
      </c>
      <c r="I26" s="142">
        <f>'6260'!I28</f>
        <v>45129.42</v>
      </c>
      <c r="J26" s="142">
        <f>'6260'!J28</f>
        <v>10470.58</v>
      </c>
    </row>
    <row r="27" spans="2:10" s="75" customFormat="1" ht="13.5" customHeight="1" x14ac:dyDescent="0.2">
      <c r="B27" s="140" t="s">
        <v>59</v>
      </c>
      <c r="C27" s="141" t="s">
        <v>60</v>
      </c>
      <c r="D27" s="142">
        <f>'6330'!D28</f>
        <v>12568</v>
      </c>
      <c r="E27" s="142">
        <f>'6330'!E28</f>
        <v>6000</v>
      </c>
      <c r="F27" s="142">
        <f>'6330'!F28</f>
        <v>6000</v>
      </c>
      <c r="G27" s="142">
        <f>'6330'!G28</f>
        <v>6000</v>
      </c>
      <c r="H27" s="142">
        <f>'6330'!H28</f>
        <v>4500</v>
      </c>
      <c r="I27" s="142">
        <f>'6330'!I28</f>
        <v>0</v>
      </c>
      <c r="J27" s="142">
        <f>'6330'!J28</f>
        <v>6000</v>
      </c>
    </row>
    <row r="28" spans="2:10" s="75" customFormat="1" ht="13.5" customHeight="1" x14ac:dyDescent="0.2">
      <c r="B28" s="145" t="s">
        <v>92</v>
      </c>
      <c r="C28" s="83" t="s">
        <v>103</v>
      </c>
      <c r="D28" s="146">
        <f>'6440'!D28</f>
        <v>20913</v>
      </c>
      <c r="E28" s="146">
        <f>'6440'!E28</f>
        <v>34681</v>
      </c>
      <c r="F28" s="146">
        <f>'6440'!F28</f>
        <v>34681</v>
      </c>
      <c r="G28" s="146">
        <f>'6440'!G28</f>
        <v>39341</v>
      </c>
      <c r="H28" s="146">
        <f>'6440'!H28</f>
        <v>28292.19</v>
      </c>
      <c r="I28" s="146">
        <f>'6440'!I28</f>
        <v>31702.400000000001</v>
      </c>
      <c r="J28" s="146">
        <f>'6440'!J28</f>
        <v>7638.5999999999985</v>
      </c>
    </row>
    <row r="29" spans="2:10" s="75" customFormat="1" ht="13.5" customHeight="1" x14ac:dyDescent="0.2">
      <c r="B29" s="140" t="s">
        <v>75</v>
      </c>
      <c r="C29" s="147" t="s">
        <v>76</v>
      </c>
      <c r="D29" s="142">
        <f>'7220'!D28</f>
        <v>7949</v>
      </c>
      <c r="E29" s="142">
        <f>'7220'!E28</f>
        <v>1512</v>
      </c>
      <c r="F29" s="142">
        <f>'7220'!F28</f>
        <v>1512</v>
      </c>
      <c r="G29" s="142">
        <f>'7220'!G28</f>
        <v>1512</v>
      </c>
      <c r="H29" s="142">
        <f>'7220'!H28</f>
        <v>1512</v>
      </c>
      <c r="I29" s="142">
        <f>'7220'!I28</f>
        <v>0</v>
      </c>
      <c r="J29" s="142">
        <f>'7220'!J28</f>
        <v>1512</v>
      </c>
    </row>
    <row r="30" spans="2:10" s="75" customFormat="1" ht="13.5" customHeight="1" x14ac:dyDescent="0.2">
      <c r="B30" s="140" t="s">
        <v>62</v>
      </c>
      <c r="C30" s="141" t="s">
        <v>61</v>
      </c>
      <c r="D30" s="142">
        <f>'8130'!D28</f>
        <v>47043</v>
      </c>
      <c r="E30" s="142">
        <f>'8130'!E28</f>
        <v>32852</v>
      </c>
      <c r="F30" s="142">
        <f>'8130'!F28</f>
        <v>32852</v>
      </c>
      <c r="G30" s="142">
        <f>'8130'!G28</f>
        <v>32852</v>
      </c>
      <c r="H30" s="142">
        <f>'8130'!H28</f>
        <v>25808.43</v>
      </c>
      <c r="I30" s="142">
        <f>'8130'!I28</f>
        <v>28601</v>
      </c>
      <c r="J30" s="142">
        <f>'8130'!J28</f>
        <v>4251</v>
      </c>
    </row>
    <row r="31" spans="2:10" s="75" customFormat="1" ht="13.5" customHeight="1" x14ac:dyDescent="0.2">
      <c r="B31" s="140" t="s">
        <v>63</v>
      </c>
      <c r="C31" s="141" t="s">
        <v>69</v>
      </c>
      <c r="D31" s="142">
        <f>'8220'!D28</f>
        <v>41642</v>
      </c>
      <c r="E31" s="142">
        <f>'8220'!E28</f>
        <v>40085</v>
      </c>
      <c r="F31" s="142">
        <f>'8220'!F28</f>
        <v>40085</v>
      </c>
      <c r="G31" s="142">
        <f>'8220'!G28</f>
        <v>40085</v>
      </c>
      <c r="H31" s="142">
        <f>'8220'!H28</f>
        <v>29798.54</v>
      </c>
      <c r="I31" s="142">
        <f>'8220'!I28</f>
        <v>24540.9</v>
      </c>
      <c r="J31" s="142">
        <f>'8220'!J28</f>
        <v>15544.1</v>
      </c>
    </row>
    <row r="32" spans="2:10" s="75" customFormat="1" ht="13.5" customHeight="1" x14ac:dyDescent="0.2">
      <c r="B32" s="140" t="s">
        <v>65</v>
      </c>
      <c r="C32" s="141" t="s">
        <v>70</v>
      </c>
      <c r="D32" s="142">
        <f>'9120'!D28</f>
        <v>182619</v>
      </c>
      <c r="E32" s="142">
        <f>'9120'!E28</f>
        <v>222469</v>
      </c>
      <c r="F32" s="142">
        <f>'9120'!F28</f>
        <v>222469</v>
      </c>
      <c r="G32" s="142">
        <f>'9120'!G28</f>
        <v>223719.28999999998</v>
      </c>
      <c r="H32" s="142">
        <f>'9120'!H28</f>
        <v>173111.42499999999</v>
      </c>
      <c r="I32" s="142">
        <f>'9120'!I28</f>
        <v>198678.8</v>
      </c>
      <c r="J32" s="142">
        <f>'9120'!J28</f>
        <v>25040.49</v>
      </c>
    </row>
    <row r="33" spans="1:12" s="75" customFormat="1" ht="13.5" customHeight="1" x14ac:dyDescent="0.2">
      <c r="B33" s="143" t="s">
        <v>94</v>
      </c>
      <c r="C33" s="144" t="s">
        <v>104</v>
      </c>
      <c r="D33" s="142">
        <f>'9230'!D28</f>
        <v>13146</v>
      </c>
      <c r="E33" s="142">
        <f>'9230'!E28</f>
        <v>13579</v>
      </c>
      <c r="F33" s="142">
        <f>'9230'!F28</f>
        <v>13579</v>
      </c>
      <c r="G33" s="142">
        <f>'9230'!G28</f>
        <v>13817</v>
      </c>
      <c r="H33" s="142">
        <f>'9230'!H28</f>
        <v>10470.31</v>
      </c>
      <c r="I33" s="142">
        <f>'9230'!I28</f>
        <v>13048.8</v>
      </c>
      <c r="J33" s="142">
        <f>'9230'!J28</f>
        <v>768.20000000000027</v>
      </c>
    </row>
    <row r="34" spans="1:12" s="75" customFormat="1" ht="13.5" customHeight="1" x14ac:dyDescent="0.2">
      <c r="B34" s="143" t="s">
        <v>96</v>
      </c>
      <c r="C34" s="144" t="s">
        <v>105</v>
      </c>
      <c r="D34" s="142">
        <f>'9240'!D28</f>
        <v>44139</v>
      </c>
      <c r="E34" s="142">
        <f>'9240'!E28</f>
        <v>27374</v>
      </c>
      <c r="F34" s="142">
        <f>'9240'!F28</f>
        <v>27374</v>
      </c>
      <c r="G34" s="142">
        <f>'9240'!G28</f>
        <v>46308</v>
      </c>
      <c r="H34" s="142">
        <f>'9240'!H28</f>
        <v>37930.080000000002</v>
      </c>
      <c r="I34" s="142">
        <f>'9240'!I28</f>
        <v>12111.8</v>
      </c>
      <c r="J34" s="142">
        <f>'9240'!J28</f>
        <v>34196.199999999997</v>
      </c>
    </row>
    <row r="35" spans="1:12" s="149" customFormat="1" ht="13.5" customHeight="1" x14ac:dyDescent="0.2">
      <c r="A35" s="75"/>
      <c r="B35" s="148">
        <v>10140</v>
      </c>
      <c r="C35" s="141" t="s">
        <v>89</v>
      </c>
      <c r="D35" s="142">
        <f>'10140'!D28</f>
        <v>24320</v>
      </c>
      <c r="E35" s="142">
        <f>'10140'!E28</f>
        <v>23731</v>
      </c>
      <c r="F35" s="142">
        <f>'10140'!F28</f>
        <v>23731</v>
      </c>
      <c r="G35" s="142">
        <f>'10140'!G28</f>
        <v>26595</v>
      </c>
      <c r="H35" s="142">
        <f>'10140'!H28</f>
        <v>19804</v>
      </c>
      <c r="I35" s="142">
        <f>'10140'!I28</f>
        <v>23700.799999999999</v>
      </c>
      <c r="J35" s="142">
        <f>'10140'!J28</f>
        <v>2894.2000000000003</v>
      </c>
    </row>
    <row r="36" spans="1:12" s="75" customFormat="1" x14ac:dyDescent="0.2">
      <c r="A36" s="149"/>
      <c r="B36" s="150">
        <v>10430</v>
      </c>
      <c r="C36" s="141" t="s">
        <v>67</v>
      </c>
      <c r="D36" s="142">
        <f>'10430'!D28</f>
        <v>33616</v>
      </c>
      <c r="E36" s="142">
        <f>'10430'!E28</f>
        <v>46241</v>
      </c>
      <c r="F36" s="142">
        <f>'10430'!F28</f>
        <v>46241</v>
      </c>
      <c r="G36" s="142">
        <f>'10430'!G28</f>
        <v>46653.599999999999</v>
      </c>
      <c r="H36" s="142">
        <f>'10430'!H28</f>
        <v>34034.78</v>
      </c>
      <c r="I36" s="142">
        <f>'10430'!I28</f>
        <v>38051.25</v>
      </c>
      <c r="J36" s="142">
        <f>'10430'!J28</f>
        <v>8602.35</v>
      </c>
    </row>
    <row r="37" spans="1:12" s="75" customFormat="1" x14ac:dyDescent="0.2">
      <c r="B37" s="151">
        <v>10661</v>
      </c>
      <c r="C37" s="141" t="s">
        <v>79</v>
      </c>
      <c r="D37" s="152">
        <f>'10661'!D28</f>
        <v>3888</v>
      </c>
      <c r="E37" s="152">
        <f>'10661'!E28</f>
        <v>7208</v>
      </c>
      <c r="F37" s="152">
        <f>'10661'!F28</f>
        <v>7208</v>
      </c>
      <c r="G37" s="152">
        <f>'10661'!G28</f>
        <v>7525</v>
      </c>
      <c r="H37" s="152">
        <f>'10661'!H28</f>
        <v>5153</v>
      </c>
      <c r="I37" s="152">
        <f>'10661'!I28</f>
        <v>4023.44</v>
      </c>
      <c r="J37" s="152">
        <f>'10661'!J28</f>
        <v>3501.56</v>
      </c>
    </row>
    <row r="38" spans="1:12" s="75" customFormat="1" ht="12.75" thickBot="1" x14ac:dyDescent="0.25">
      <c r="B38" s="170" t="s">
        <v>26</v>
      </c>
      <c r="C38" s="171"/>
      <c r="D38" s="153">
        <f>SUM(D10:D37)</f>
        <v>904307.6</v>
      </c>
      <c r="E38" s="153">
        <f t="shared" ref="E38:J38" si="0">SUM(E10:E37)</f>
        <v>1075270</v>
      </c>
      <c r="F38" s="153">
        <f t="shared" si="0"/>
        <v>1075270</v>
      </c>
      <c r="G38" s="153">
        <f t="shared" si="0"/>
        <v>1134802.74</v>
      </c>
      <c r="H38" s="153">
        <f t="shared" si="0"/>
        <v>840091.77500000002</v>
      </c>
      <c r="I38" s="153">
        <f t="shared" si="0"/>
        <v>816587.97</v>
      </c>
      <c r="J38" s="153">
        <f t="shared" si="0"/>
        <v>318214.77</v>
      </c>
    </row>
    <row r="39" spans="1:12" s="75" customFormat="1" x14ac:dyDescent="0.2"/>
    <row r="40" spans="1:12" s="75" customFormat="1" x14ac:dyDescent="0.2"/>
    <row r="41" spans="1:12" x14ac:dyDescent="0.2">
      <c r="K41" s="154"/>
      <c r="L41" s="154"/>
    </row>
    <row r="42" spans="1:12" x14ac:dyDescent="0.2">
      <c r="K42" s="154"/>
    </row>
    <row r="43" spans="1:12" x14ac:dyDescent="0.2">
      <c r="K43" s="154"/>
      <c r="L43" s="154"/>
    </row>
    <row r="44" spans="1:12" x14ac:dyDescent="0.2">
      <c r="D44" s="154"/>
      <c r="E44" s="154"/>
      <c r="F44" s="154"/>
      <c r="G44" s="154"/>
      <c r="H44" s="154"/>
      <c r="I44" s="154"/>
      <c r="J44" s="154"/>
      <c r="K44" s="154"/>
    </row>
    <row r="45" spans="1:12" x14ac:dyDescent="0.2">
      <c r="D45" s="154"/>
      <c r="E45" s="154"/>
      <c r="F45" s="154"/>
      <c r="G45" s="154"/>
      <c r="H45" s="154"/>
      <c r="I45" s="154"/>
      <c r="J45" s="154"/>
    </row>
    <row r="46" spans="1:12" x14ac:dyDescent="0.2">
      <c r="D46" s="154"/>
      <c r="E46" s="154"/>
      <c r="F46" s="154"/>
      <c r="G46" s="154"/>
      <c r="H46" s="154"/>
      <c r="I46" s="154"/>
      <c r="J46" s="154"/>
    </row>
    <row r="47" spans="1:12" x14ac:dyDescent="0.2">
      <c r="D47" s="154"/>
      <c r="E47" s="154"/>
      <c r="F47" s="154"/>
      <c r="G47" s="154"/>
      <c r="H47" s="154"/>
      <c r="I47" s="154"/>
      <c r="J47" s="154"/>
    </row>
  </sheetData>
  <mergeCells count="6">
    <mergeCell ref="B38:C38"/>
    <mergeCell ref="B1:J1"/>
    <mergeCell ref="B7:B9"/>
    <mergeCell ref="C7:C9"/>
    <mergeCell ref="J8:J9"/>
    <mergeCell ref="B2:J2"/>
  </mergeCells>
  <hyperlinks>
    <hyperlink ref="B10" location="'1110'!R1C1" display="01110"/>
    <hyperlink ref="B11" location="'1120'!R1C1" display="01120"/>
    <hyperlink ref="B12" location="'1710'!R1C1" display="01170"/>
    <hyperlink ref="B13" location="'3140'!R1C1" display="03140"/>
    <hyperlink ref="B14" location="'3280'!R1C1" display="03280"/>
    <hyperlink ref="B16" location="'4160'!R1C1" display="04160"/>
    <hyperlink ref="B18" location="'4240'!R1C1" display="04240"/>
    <hyperlink ref="B20" location="'4520'!R1C1" display="04520"/>
    <hyperlink ref="B21" location="'4570'!R1C1" display="04570"/>
    <hyperlink ref="B23" location="'4760'!R1C1" display="04760"/>
    <hyperlink ref="B24" location="'5100'!R1C1" display="05100"/>
    <hyperlink ref="B25" location="'6140'!R1C1" display="06140"/>
    <hyperlink ref="B26" location="'6260'!R1C1" display="06260"/>
    <hyperlink ref="B27" location="'6330'!R1C1" display="06330"/>
    <hyperlink ref="B30" location="'8130'!R1C1" display="08130"/>
    <hyperlink ref="B31" location="'8220'!R1C1" display="08220"/>
    <hyperlink ref="B32" location="'9120'!R1C1" display="09120"/>
    <hyperlink ref="B36" location="'10430'!R1C1" display="'10430'!R1C1"/>
    <hyperlink ref="B22" location="'4740'!R1C1" display="04740"/>
    <hyperlink ref="B29" location="'7220'!R1C1" display="07220"/>
    <hyperlink ref="B15" location="'3600'!R1C1" display="03600"/>
    <hyperlink ref="B17" location="'4220'!R1C1" display="04220"/>
    <hyperlink ref="B19" location="'4260'!R1C1" display="04260"/>
    <hyperlink ref="B28" location="'6440'!R1C1" display="06440"/>
    <hyperlink ref="B34" location="'9240'!R1C1" display="09240"/>
    <hyperlink ref="B33" location="'9230'!R1C1" display="09230"/>
  </hyperlinks>
  <pageMargins left="0.23622047244094491" right="0.23622047244094491" top="0.15748031496062992" bottom="0.15748031496062992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M30"/>
  <sheetViews>
    <sheetView workbookViewId="0">
      <selection activeCell="N27" sqref="N27"/>
    </sheetView>
  </sheetViews>
  <sheetFormatPr defaultRowHeight="15" x14ac:dyDescent="0.25"/>
  <cols>
    <col min="1" max="1" width="4" style="1" customWidth="1"/>
    <col min="2" max="2" width="12.85546875" style="1" customWidth="1"/>
    <col min="3" max="3" width="22" style="1" customWidth="1"/>
    <col min="4" max="4" width="8.5703125" style="1" customWidth="1"/>
    <col min="5" max="5" width="8.7109375" style="1" customWidth="1"/>
    <col min="6" max="6" width="8.42578125" style="1" customWidth="1"/>
    <col min="7" max="7" width="8" style="1" customWidth="1"/>
    <col min="8" max="8" width="7.140625" style="1" hidden="1" customWidth="1"/>
    <col min="9" max="9" width="7.42578125" style="1" customWidth="1"/>
    <col min="10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3" spans="2:13" ht="12.75" customHeight="1" x14ac:dyDescent="0.25">
      <c r="B3" s="26"/>
    </row>
    <row r="4" spans="2:13" s="182" customFormat="1" ht="15.75" x14ac:dyDescent="0.25">
      <c r="B4" s="188" t="s">
        <v>107</v>
      </c>
      <c r="C4" s="188"/>
      <c r="D4" s="188"/>
      <c r="E4" s="188"/>
      <c r="F4" s="188"/>
      <c r="G4" s="188"/>
      <c r="H4" s="188"/>
      <c r="I4" s="188"/>
      <c r="J4" s="188"/>
    </row>
    <row r="5" spans="2:13" ht="15.75" thickBot="1" x14ac:dyDescent="0.3">
      <c r="B5" s="189"/>
      <c r="C5" s="4"/>
      <c r="D5" s="4"/>
      <c r="E5" s="189"/>
      <c r="F5" s="189"/>
      <c r="G5" s="190"/>
      <c r="H5" s="190"/>
      <c r="I5" s="190"/>
      <c r="J5" s="208" t="s">
        <v>80</v>
      </c>
      <c r="K5" s="183"/>
    </row>
    <row r="6" spans="2:13" x14ac:dyDescent="0.25">
      <c r="B6" s="192"/>
      <c r="C6" s="78"/>
      <c r="D6" s="78"/>
      <c r="E6" s="193"/>
      <c r="F6" s="193"/>
      <c r="G6" s="194"/>
      <c r="H6" s="194"/>
      <c r="I6" s="194"/>
      <c r="J6" s="195"/>
      <c r="K6" s="183"/>
    </row>
    <row r="7" spans="2:13" x14ac:dyDescent="0.25">
      <c r="B7" s="196" t="s">
        <v>0</v>
      </c>
      <c r="C7" s="3" t="s">
        <v>41</v>
      </c>
      <c r="D7" s="4"/>
      <c r="E7" s="4"/>
      <c r="F7" s="4"/>
      <c r="G7" s="4"/>
      <c r="H7" s="4"/>
      <c r="I7" s="64"/>
      <c r="J7" s="65"/>
      <c r="K7" s="183"/>
    </row>
    <row r="8" spans="2:13" x14ac:dyDescent="0.25">
      <c r="B8" s="196" t="s">
        <v>1</v>
      </c>
      <c r="C8" s="5" t="s">
        <v>40</v>
      </c>
      <c r="D8" s="79"/>
      <c r="E8" s="79"/>
      <c r="F8" s="79"/>
      <c r="G8" s="79"/>
      <c r="H8" s="4"/>
      <c r="I8" s="64"/>
      <c r="J8" s="65"/>
      <c r="K8" s="183"/>
    </row>
    <row r="9" spans="2:13" s="185" customFormat="1" x14ac:dyDescent="0.25">
      <c r="B9" s="197" t="s">
        <v>2</v>
      </c>
      <c r="C9" s="198" t="s">
        <v>3</v>
      </c>
      <c r="D9" s="80" t="s">
        <v>4</v>
      </c>
      <c r="E9" s="80" t="s">
        <v>5</v>
      </c>
      <c r="F9" s="80" t="s">
        <v>6</v>
      </c>
      <c r="G9" s="80" t="s">
        <v>7</v>
      </c>
      <c r="H9" s="199" t="s">
        <v>8</v>
      </c>
      <c r="I9" s="199" t="s">
        <v>9</v>
      </c>
      <c r="J9" s="200" t="s">
        <v>81</v>
      </c>
      <c r="K9" s="184"/>
    </row>
    <row r="10" spans="2:13" s="187" customFormat="1" ht="22.5" x14ac:dyDescent="0.25">
      <c r="B10" s="201"/>
      <c r="C10" s="202"/>
      <c r="D10" s="77" t="s">
        <v>10</v>
      </c>
      <c r="E10" s="77" t="s">
        <v>82</v>
      </c>
      <c r="F10" s="203" t="s">
        <v>83</v>
      </c>
      <c r="G10" s="203" t="s">
        <v>83</v>
      </c>
      <c r="H10" s="203" t="s">
        <v>85</v>
      </c>
      <c r="I10" s="77" t="s">
        <v>10</v>
      </c>
      <c r="J10" s="204" t="s">
        <v>84</v>
      </c>
      <c r="K10" s="186"/>
    </row>
    <row r="11" spans="2:13" s="187" customFormat="1" ht="45" x14ac:dyDescent="0.25">
      <c r="B11" s="205"/>
      <c r="C11" s="206"/>
      <c r="D11" s="63" t="s">
        <v>111</v>
      </c>
      <c r="E11" s="63" t="s">
        <v>108</v>
      </c>
      <c r="F11" s="63" t="s">
        <v>109</v>
      </c>
      <c r="G11" s="63" t="s">
        <v>110</v>
      </c>
      <c r="H11" s="63" t="s">
        <v>115</v>
      </c>
      <c r="I11" s="63" t="s">
        <v>124</v>
      </c>
      <c r="J11" s="207"/>
      <c r="K11" s="186"/>
    </row>
    <row r="12" spans="2:13" x14ac:dyDescent="0.25">
      <c r="B12" s="6">
        <v>600</v>
      </c>
      <c r="C12" s="48" t="s">
        <v>11</v>
      </c>
      <c r="D12" s="8">
        <v>7560</v>
      </c>
      <c r="E12" s="8">
        <v>9454</v>
      </c>
      <c r="F12" s="8">
        <v>9454</v>
      </c>
      <c r="G12" s="8">
        <v>8354</v>
      </c>
      <c r="H12" s="8">
        <v>6221</v>
      </c>
      <c r="I12" s="8">
        <v>7783.23</v>
      </c>
      <c r="J12" s="28">
        <f>G12-I12</f>
        <v>570.77000000000044</v>
      </c>
      <c r="L12" s="112"/>
      <c r="M12" s="61"/>
    </row>
    <row r="13" spans="2:13" x14ac:dyDescent="0.25">
      <c r="B13" s="6">
        <v>601</v>
      </c>
      <c r="C13" s="48" t="s">
        <v>12</v>
      </c>
      <c r="D13" s="8">
        <v>1309</v>
      </c>
      <c r="E13" s="8">
        <v>1563</v>
      </c>
      <c r="F13" s="8">
        <v>1563</v>
      </c>
      <c r="G13" s="8">
        <v>1383</v>
      </c>
      <c r="H13" s="8">
        <v>1039</v>
      </c>
      <c r="I13" s="8">
        <v>1298.56</v>
      </c>
      <c r="J13" s="28">
        <f t="shared" ref="J13:J18" si="0">G13-I13</f>
        <v>84.440000000000055</v>
      </c>
      <c r="L13" s="112"/>
      <c r="M13" s="61"/>
    </row>
    <row r="14" spans="2:13" x14ac:dyDescent="0.25">
      <c r="B14" s="6">
        <v>602</v>
      </c>
      <c r="C14" s="48" t="s">
        <v>13</v>
      </c>
      <c r="D14" s="8">
        <v>287</v>
      </c>
      <c r="E14" s="27">
        <v>1450</v>
      </c>
      <c r="F14" s="27">
        <v>1450</v>
      </c>
      <c r="G14" s="27">
        <v>1450</v>
      </c>
      <c r="H14" s="27">
        <v>850</v>
      </c>
      <c r="I14" s="8">
        <v>329.4</v>
      </c>
      <c r="J14" s="28">
        <f t="shared" si="0"/>
        <v>1120.5999999999999</v>
      </c>
      <c r="L14" s="112"/>
      <c r="M14" s="61"/>
    </row>
    <row r="15" spans="2:13" x14ac:dyDescent="0.25">
      <c r="B15" s="6">
        <v>603</v>
      </c>
      <c r="C15" s="48" t="s">
        <v>14</v>
      </c>
      <c r="D15" s="8"/>
      <c r="E15" s="8"/>
      <c r="F15" s="8"/>
      <c r="G15" s="8"/>
      <c r="H15" s="8"/>
      <c r="I15" s="8"/>
      <c r="J15" s="28">
        <f t="shared" si="0"/>
        <v>0</v>
      </c>
      <c r="L15" s="112"/>
      <c r="M15" s="61"/>
    </row>
    <row r="16" spans="2:13" x14ac:dyDescent="0.25">
      <c r="B16" s="6">
        <v>604</v>
      </c>
      <c r="C16" s="48" t="s">
        <v>15</v>
      </c>
      <c r="D16" s="8"/>
      <c r="E16" s="8"/>
      <c r="F16" s="8"/>
      <c r="G16" s="8"/>
      <c r="H16" s="8"/>
      <c r="I16" s="8"/>
      <c r="J16" s="28">
        <f t="shared" si="0"/>
        <v>0</v>
      </c>
      <c r="L16" s="112"/>
    </row>
    <row r="17" spans="2:12" x14ac:dyDescent="0.25">
      <c r="B17" s="6">
        <v>605</v>
      </c>
      <c r="C17" s="48" t="s">
        <v>16</v>
      </c>
      <c r="D17" s="8"/>
      <c r="E17" s="8"/>
      <c r="F17" s="8"/>
      <c r="G17" s="8"/>
      <c r="H17" s="8"/>
      <c r="I17" s="8"/>
      <c r="J17" s="28">
        <f t="shared" si="0"/>
        <v>0</v>
      </c>
      <c r="L17" s="112"/>
    </row>
    <row r="18" spans="2:12" x14ac:dyDescent="0.25">
      <c r="B18" s="6">
        <v>606</v>
      </c>
      <c r="C18" s="48" t="s">
        <v>17</v>
      </c>
      <c r="D18" s="8"/>
      <c r="E18" s="8">
        <v>75</v>
      </c>
      <c r="F18" s="8">
        <v>75</v>
      </c>
      <c r="G18" s="8">
        <v>75</v>
      </c>
      <c r="H18" s="8">
        <v>75</v>
      </c>
      <c r="I18" s="8"/>
      <c r="J18" s="28">
        <f t="shared" si="0"/>
        <v>75</v>
      </c>
      <c r="L18" s="112"/>
    </row>
    <row r="19" spans="2:12" x14ac:dyDescent="0.25">
      <c r="B19" s="9" t="s">
        <v>18</v>
      </c>
      <c r="C19" s="49" t="s">
        <v>19</v>
      </c>
      <c r="D19" s="11">
        <f t="shared" ref="D19:J19" si="1">SUM(D12:D18)</f>
        <v>9156</v>
      </c>
      <c r="E19" s="11">
        <f t="shared" si="1"/>
        <v>12542</v>
      </c>
      <c r="F19" s="11">
        <f t="shared" si="1"/>
        <v>12542</v>
      </c>
      <c r="G19" s="11">
        <f t="shared" si="1"/>
        <v>11262</v>
      </c>
      <c r="H19" s="11">
        <f t="shared" si="1"/>
        <v>8185</v>
      </c>
      <c r="I19" s="11">
        <f t="shared" si="1"/>
        <v>9411.1899999999987</v>
      </c>
      <c r="J19" s="116">
        <f t="shared" si="1"/>
        <v>1850.8100000000004</v>
      </c>
      <c r="L19" s="112"/>
    </row>
    <row r="20" spans="2:12" x14ac:dyDescent="0.25">
      <c r="B20" s="6">
        <v>230</v>
      </c>
      <c r="C20" s="48" t="s">
        <v>20</v>
      </c>
      <c r="D20" s="8"/>
      <c r="E20" s="8"/>
      <c r="F20" s="8"/>
      <c r="G20" s="8"/>
      <c r="H20" s="8"/>
      <c r="I20" s="8"/>
      <c r="J20" s="28">
        <f t="shared" ref="J20:J29" si="2">H20-I20</f>
        <v>0</v>
      </c>
      <c r="L20" s="112"/>
    </row>
    <row r="21" spans="2:12" x14ac:dyDescent="0.25">
      <c r="B21" s="6">
        <v>231</v>
      </c>
      <c r="C21" s="48" t="s">
        <v>21</v>
      </c>
      <c r="D21" s="8">
        <v>684</v>
      </c>
      <c r="E21" s="8"/>
      <c r="F21" s="8"/>
      <c r="G21" s="8"/>
      <c r="H21" s="8"/>
      <c r="I21" s="8"/>
      <c r="J21" s="28">
        <f t="shared" si="2"/>
        <v>0</v>
      </c>
      <c r="L21" s="112"/>
    </row>
    <row r="22" spans="2:12" x14ac:dyDescent="0.25">
      <c r="B22" s="6">
        <v>232</v>
      </c>
      <c r="C22" s="48" t="s">
        <v>22</v>
      </c>
      <c r="D22" s="48"/>
      <c r="E22" s="8"/>
      <c r="F22" s="8"/>
      <c r="G22" s="8"/>
      <c r="H22" s="8"/>
      <c r="I22" s="8"/>
      <c r="J22" s="28">
        <f t="shared" si="2"/>
        <v>0</v>
      </c>
      <c r="L22" s="112"/>
    </row>
    <row r="23" spans="2:12" ht="22.5" x14ac:dyDescent="0.25">
      <c r="B23" s="12" t="s">
        <v>23</v>
      </c>
      <c r="C23" s="51" t="s">
        <v>24</v>
      </c>
      <c r="D23" s="14">
        <f t="shared" ref="D23:I23" si="3">SUM(D20:D22)</f>
        <v>684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0</v>
      </c>
      <c r="J23" s="32">
        <f t="shared" si="2"/>
        <v>0</v>
      </c>
      <c r="L23" s="112"/>
    </row>
    <row r="24" spans="2:12" x14ac:dyDescent="0.25">
      <c r="B24" s="6">
        <v>230</v>
      </c>
      <c r="C24" s="48" t="s">
        <v>20</v>
      </c>
      <c r="D24" s="48"/>
      <c r="E24" s="14"/>
      <c r="F24" s="14"/>
      <c r="G24" s="14"/>
      <c r="H24" s="14"/>
      <c r="I24" s="14"/>
      <c r="J24" s="28">
        <f t="shared" si="2"/>
        <v>0</v>
      </c>
      <c r="L24" s="112"/>
    </row>
    <row r="25" spans="2:12" x14ac:dyDescent="0.25">
      <c r="B25" s="6">
        <v>231</v>
      </c>
      <c r="C25" s="48" t="s">
        <v>21</v>
      </c>
      <c r="D25" s="48"/>
      <c r="E25" s="14"/>
      <c r="F25" s="14"/>
      <c r="G25" s="14"/>
      <c r="H25" s="14"/>
      <c r="I25" s="14"/>
      <c r="J25" s="28">
        <f t="shared" si="2"/>
        <v>0</v>
      </c>
      <c r="L25" s="112"/>
    </row>
    <row r="26" spans="2:12" x14ac:dyDescent="0.25">
      <c r="B26" s="6">
        <v>232</v>
      </c>
      <c r="C26" s="48" t="s">
        <v>22</v>
      </c>
      <c r="D26" s="48"/>
      <c r="E26" s="14"/>
      <c r="F26" s="14"/>
      <c r="G26" s="14"/>
      <c r="H26" s="14"/>
      <c r="I26" s="14"/>
      <c r="J26" s="28">
        <f t="shared" si="2"/>
        <v>0</v>
      </c>
      <c r="L26" s="112"/>
    </row>
    <row r="27" spans="2:12" ht="22.5" x14ac:dyDescent="0.25">
      <c r="B27" s="12" t="s">
        <v>23</v>
      </c>
      <c r="C27" s="51" t="s">
        <v>25</v>
      </c>
      <c r="D27" s="14">
        <f t="shared" ref="D27:I27" si="4">SUM(D24:D26)</f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>SUM(H24:H26)</f>
        <v>0</v>
      </c>
      <c r="I27" s="14">
        <f t="shared" si="4"/>
        <v>0</v>
      </c>
      <c r="J27" s="32">
        <f t="shared" si="2"/>
        <v>0</v>
      </c>
      <c r="L27" s="112"/>
    </row>
    <row r="28" spans="2:12" x14ac:dyDescent="0.25">
      <c r="B28" s="9" t="s">
        <v>26</v>
      </c>
      <c r="C28" s="52" t="s">
        <v>27</v>
      </c>
      <c r="D28" s="16">
        <f t="shared" ref="D28:I28" si="5">D23+D27</f>
        <v>684</v>
      </c>
      <c r="E28" s="16">
        <f t="shared" si="5"/>
        <v>0</v>
      </c>
      <c r="F28" s="16">
        <f t="shared" si="5"/>
        <v>0</v>
      </c>
      <c r="G28" s="16">
        <f t="shared" si="5"/>
        <v>0</v>
      </c>
      <c r="H28" s="16">
        <f>H23+H27</f>
        <v>0</v>
      </c>
      <c r="I28" s="16">
        <f t="shared" si="5"/>
        <v>0</v>
      </c>
      <c r="J28" s="34">
        <f t="shared" si="2"/>
        <v>0</v>
      </c>
      <c r="L28" s="112"/>
    </row>
    <row r="29" spans="2:12" x14ac:dyDescent="0.25">
      <c r="B29" s="54" t="s">
        <v>29</v>
      </c>
      <c r="C29" s="50"/>
      <c r="D29" s="50"/>
      <c r="E29" s="17"/>
      <c r="F29" s="17"/>
      <c r="G29" s="17"/>
      <c r="H29" s="17"/>
      <c r="I29" s="17"/>
      <c r="J29" s="28">
        <f t="shared" si="2"/>
        <v>0</v>
      </c>
      <c r="L29" s="112"/>
    </row>
    <row r="30" spans="2:12" ht="15.75" thickBot="1" x14ac:dyDescent="0.3">
      <c r="B30" s="55" t="s">
        <v>28</v>
      </c>
      <c r="C30" s="53"/>
      <c r="D30" s="18">
        <f t="shared" ref="D30:J30" si="6">D19+D28</f>
        <v>9840</v>
      </c>
      <c r="E30" s="18">
        <f t="shared" si="6"/>
        <v>12542</v>
      </c>
      <c r="F30" s="18">
        <f t="shared" si="6"/>
        <v>12542</v>
      </c>
      <c r="G30" s="18">
        <f t="shared" si="6"/>
        <v>11262</v>
      </c>
      <c r="H30" s="18">
        <f t="shared" si="6"/>
        <v>8185</v>
      </c>
      <c r="I30" s="18">
        <f t="shared" si="6"/>
        <v>9411.1899999999987</v>
      </c>
      <c r="J30" s="19">
        <f t="shared" si="6"/>
        <v>1850.8100000000004</v>
      </c>
      <c r="L30" s="112"/>
    </row>
  </sheetData>
  <mergeCells count="4">
    <mergeCell ref="B9:B11"/>
    <mergeCell ref="C9:C11"/>
    <mergeCell ref="J10:J11"/>
    <mergeCell ref="B4:J4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M29"/>
  <sheetViews>
    <sheetView topLeftCell="A16" workbookViewId="0">
      <selection activeCell="A31" sqref="A31:XFD36"/>
    </sheetView>
  </sheetViews>
  <sheetFormatPr defaultRowHeight="15" x14ac:dyDescent="0.25"/>
  <cols>
    <col min="1" max="1" width="4" style="1" customWidth="1"/>
    <col min="2" max="2" width="15" style="1" customWidth="1"/>
    <col min="3" max="3" width="29" style="1" customWidth="1"/>
    <col min="4" max="6" width="8" style="1" customWidth="1"/>
    <col min="7" max="7" width="7.5703125" style="1" customWidth="1"/>
    <col min="8" max="8" width="7.140625" style="1" hidden="1" customWidth="1"/>
    <col min="9" max="10" width="8" style="1" customWidth="1"/>
    <col min="11" max="12" width="9.140625" style="1"/>
    <col min="13" max="13" width="13.7109375" style="1" bestFit="1" customWidth="1"/>
    <col min="14" max="16384" width="9.140625" style="1"/>
  </cols>
  <sheetData>
    <row r="2" spans="2:13" x14ac:dyDescent="0.25">
      <c r="B2"/>
    </row>
    <row r="3" spans="2:13" s="62" customFormat="1" ht="15.75" x14ac:dyDescent="0.25">
      <c r="B3" s="159" t="s">
        <v>107</v>
      </c>
      <c r="C3" s="159"/>
      <c r="D3" s="159"/>
      <c r="E3" s="159"/>
      <c r="F3" s="159"/>
      <c r="G3" s="159"/>
      <c r="H3" s="159"/>
      <c r="I3" s="159"/>
      <c r="J3" s="159"/>
    </row>
    <row r="4" spans="2:13" ht="15.75" thickBot="1" x14ac:dyDescent="0.3">
      <c r="B4" s="189"/>
      <c r="C4" s="4"/>
      <c r="D4" s="4"/>
      <c r="E4" s="189"/>
      <c r="F4" s="189"/>
      <c r="G4" s="190"/>
      <c r="H4" s="190"/>
      <c r="I4" s="190"/>
      <c r="J4" s="208" t="s">
        <v>80</v>
      </c>
      <c r="K4" s="183"/>
    </row>
    <row r="5" spans="2:13" x14ac:dyDescent="0.25">
      <c r="B5" s="192"/>
      <c r="C5" s="78"/>
      <c r="D5" s="78"/>
      <c r="E5" s="193"/>
      <c r="F5" s="193"/>
      <c r="G5" s="194"/>
      <c r="H5" s="194"/>
      <c r="I5" s="194"/>
      <c r="J5" s="195"/>
      <c r="K5" s="183"/>
    </row>
    <row r="6" spans="2:13" x14ac:dyDescent="0.25">
      <c r="B6" s="196" t="s">
        <v>0</v>
      </c>
      <c r="C6" s="3" t="s">
        <v>43</v>
      </c>
      <c r="D6" s="4"/>
      <c r="E6" s="4"/>
      <c r="F6" s="4"/>
      <c r="G6" s="4"/>
      <c r="H6" s="4"/>
      <c r="I6" s="64"/>
      <c r="J6" s="65"/>
      <c r="K6" s="183"/>
    </row>
    <row r="7" spans="2:13" x14ac:dyDescent="0.25">
      <c r="B7" s="196" t="s">
        <v>1</v>
      </c>
      <c r="C7" s="5" t="s">
        <v>42</v>
      </c>
      <c r="D7" s="79"/>
      <c r="E7" s="79"/>
      <c r="F7" s="79"/>
      <c r="G7" s="79"/>
      <c r="H7" s="4"/>
      <c r="I7" s="64"/>
      <c r="J7" s="65"/>
      <c r="K7" s="183"/>
    </row>
    <row r="8" spans="2:13" s="185" customFormat="1" x14ac:dyDescent="0.25">
      <c r="B8" s="197" t="s">
        <v>2</v>
      </c>
      <c r="C8" s="198" t="s">
        <v>3</v>
      </c>
      <c r="D8" s="80" t="s">
        <v>4</v>
      </c>
      <c r="E8" s="80" t="s">
        <v>5</v>
      </c>
      <c r="F8" s="80" t="s">
        <v>6</v>
      </c>
      <c r="G8" s="80" t="s">
        <v>7</v>
      </c>
      <c r="H8" s="199" t="s">
        <v>8</v>
      </c>
      <c r="I8" s="199" t="s">
        <v>9</v>
      </c>
      <c r="J8" s="200" t="s">
        <v>81</v>
      </c>
      <c r="K8" s="184"/>
    </row>
    <row r="9" spans="2:13" s="187" customFormat="1" ht="22.5" x14ac:dyDescent="0.25">
      <c r="B9" s="201"/>
      <c r="C9" s="202"/>
      <c r="D9" s="77" t="s">
        <v>10</v>
      </c>
      <c r="E9" s="77" t="s">
        <v>82</v>
      </c>
      <c r="F9" s="203" t="s">
        <v>83</v>
      </c>
      <c r="G9" s="203" t="s">
        <v>83</v>
      </c>
      <c r="H9" s="203" t="s">
        <v>85</v>
      </c>
      <c r="I9" s="77" t="s">
        <v>10</v>
      </c>
      <c r="J9" s="204" t="s">
        <v>84</v>
      </c>
      <c r="K9" s="186"/>
    </row>
    <row r="10" spans="2:13" s="187" customFormat="1" ht="45" x14ac:dyDescent="0.25">
      <c r="B10" s="205"/>
      <c r="C10" s="206"/>
      <c r="D10" s="63" t="s">
        <v>111</v>
      </c>
      <c r="E10" s="63" t="s">
        <v>108</v>
      </c>
      <c r="F10" s="63" t="s">
        <v>109</v>
      </c>
      <c r="G10" s="63" t="s">
        <v>110</v>
      </c>
      <c r="H10" s="63" t="s">
        <v>115</v>
      </c>
      <c r="I10" s="63" t="s">
        <v>124</v>
      </c>
      <c r="J10" s="207"/>
      <c r="K10" s="186"/>
    </row>
    <row r="11" spans="2:13" x14ac:dyDescent="0.25">
      <c r="B11" s="6">
        <v>600</v>
      </c>
      <c r="C11" s="7" t="s">
        <v>11</v>
      </c>
      <c r="D11" s="27">
        <v>25954</v>
      </c>
      <c r="E11" s="27">
        <v>29912</v>
      </c>
      <c r="F11" s="27">
        <v>29912</v>
      </c>
      <c r="G11" s="27">
        <v>29913</v>
      </c>
      <c r="H11" s="27">
        <v>19684</v>
      </c>
      <c r="I11" s="27">
        <v>22644.560000000001</v>
      </c>
      <c r="J11" s="28">
        <f>G11-I11</f>
        <v>7268.4399999999987</v>
      </c>
      <c r="L11" s="112"/>
      <c r="M11" s="66"/>
    </row>
    <row r="12" spans="2:13" x14ac:dyDescent="0.25">
      <c r="B12" s="6">
        <v>601</v>
      </c>
      <c r="C12" s="7" t="s">
        <v>12</v>
      </c>
      <c r="D12" s="27">
        <v>4349</v>
      </c>
      <c r="E12" s="27">
        <v>4946</v>
      </c>
      <c r="F12" s="27">
        <v>4946</v>
      </c>
      <c r="G12" s="27">
        <v>4946</v>
      </c>
      <c r="H12" s="27">
        <v>3287</v>
      </c>
      <c r="I12" s="27">
        <v>3749.66</v>
      </c>
      <c r="J12" s="28">
        <f t="shared" ref="J12:J17" si="0">G12-I12</f>
        <v>1196.3400000000001</v>
      </c>
      <c r="L12" s="112"/>
      <c r="M12" s="66"/>
    </row>
    <row r="13" spans="2:13" x14ac:dyDescent="0.25">
      <c r="B13" s="6">
        <v>602</v>
      </c>
      <c r="C13" s="7" t="s">
        <v>13</v>
      </c>
      <c r="D13" s="27">
        <v>2292</v>
      </c>
      <c r="E13" s="27">
        <v>4227</v>
      </c>
      <c r="F13" s="27">
        <v>4227</v>
      </c>
      <c r="G13" s="27">
        <v>9532</v>
      </c>
      <c r="H13" s="27">
        <v>8500</v>
      </c>
      <c r="I13" s="27">
        <v>3660</v>
      </c>
      <c r="J13" s="28">
        <f t="shared" si="0"/>
        <v>5872</v>
      </c>
      <c r="L13" s="112"/>
      <c r="M13" s="66"/>
    </row>
    <row r="14" spans="2:13" x14ac:dyDescent="0.25">
      <c r="B14" s="6">
        <v>603</v>
      </c>
      <c r="C14" s="7" t="s">
        <v>14</v>
      </c>
      <c r="D14" s="27"/>
      <c r="E14" s="27"/>
      <c r="F14" s="27"/>
      <c r="G14" s="27"/>
      <c r="H14" s="27"/>
      <c r="I14" s="27"/>
      <c r="J14" s="28">
        <f t="shared" si="0"/>
        <v>0</v>
      </c>
      <c r="L14" s="112"/>
      <c r="M14" s="66"/>
    </row>
    <row r="15" spans="2:13" x14ac:dyDescent="0.25">
      <c r="B15" s="6">
        <v>604</v>
      </c>
      <c r="C15" s="7" t="s">
        <v>15</v>
      </c>
      <c r="D15" s="27"/>
      <c r="E15" s="27"/>
      <c r="F15" s="27"/>
      <c r="G15" s="27"/>
      <c r="H15" s="27"/>
      <c r="I15" s="27"/>
      <c r="J15" s="28">
        <f t="shared" si="0"/>
        <v>0</v>
      </c>
      <c r="L15" s="112"/>
      <c r="M15" s="66"/>
    </row>
    <row r="16" spans="2:13" x14ac:dyDescent="0.25">
      <c r="B16" s="6">
        <v>605</v>
      </c>
      <c r="C16" s="7" t="s">
        <v>16</v>
      </c>
      <c r="D16" s="27"/>
      <c r="E16" s="27"/>
      <c r="F16" s="27"/>
      <c r="G16" s="27"/>
      <c r="H16" s="27"/>
      <c r="I16" s="27"/>
      <c r="J16" s="28">
        <f t="shared" si="0"/>
        <v>0</v>
      </c>
      <c r="L16" s="112"/>
      <c r="M16" s="66"/>
    </row>
    <row r="17" spans="2:13" x14ac:dyDescent="0.25">
      <c r="B17" s="6">
        <v>606</v>
      </c>
      <c r="C17" s="7" t="s">
        <v>17</v>
      </c>
      <c r="D17" s="27">
        <v>68</v>
      </c>
      <c r="E17" s="27"/>
      <c r="F17" s="27"/>
      <c r="G17" s="27"/>
      <c r="H17" s="27"/>
      <c r="I17" s="27"/>
      <c r="J17" s="28">
        <f t="shared" si="0"/>
        <v>0</v>
      </c>
      <c r="L17" s="112"/>
      <c r="M17" s="66"/>
    </row>
    <row r="18" spans="2:13" x14ac:dyDescent="0.25">
      <c r="B18" s="9" t="s">
        <v>18</v>
      </c>
      <c r="C18" s="10" t="s">
        <v>19</v>
      </c>
      <c r="D18" s="29">
        <f t="shared" ref="D18:J18" si="1">SUM(D11:D17)</f>
        <v>32663</v>
      </c>
      <c r="E18" s="29">
        <f>SUM(E11:E17)</f>
        <v>39085</v>
      </c>
      <c r="F18" s="29">
        <f>SUM(F11:F17)</f>
        <v>39085</v>
      </c>
      <c r="G18" s="29">
        <f>SUM(G11:G17)</f>
        <v>44391</v>
      </c>
      <c r="H18" s="29">
        <f t="shared" si="1"/>
        <v>31471</v>
      </c>
      <c r="I18" s="29">
        <f t="shared" si="1"/>
        <v>30054.22</v>
      </c>
      <c r="J18" s="30">
        <f t="shared" si="1"/>
        <v>14336.779999999999</v>
      </c>
      <c r="L18" s="112"/>
    </row>
    <row r="19" spans="2:13" x14ac:dyDescent="0.25">
      <c r="B19" s="6">
        <v>230</v>
      </c>
      <c r="C19" s="7" t="s">
        <v>20</v>
      </c>
      <c r="D19" s="39"/>
      <c r="E19" s="27"/>
      <c r="F19" s="27"/>
      <c r="G19" s="27"/>
      <c r="H19" s="27"/>
      <c r="I19" s="27"/>
      <c r="J19" s="28">
        <f t="shared" ref="J19:J26" si="2">H19-I19</f>
        <v>0</v>
      </c>
      <c r="L19" s="112"/>
    </row>
    <row r="20" spans="2:13" x14ac:dyDescent="0.25">
      <c r="B20" s="6">
        <v>231</v>
      </c>
      <c r="C20" s="7" t="s">
        <v>21</v>
      </c>
      <c r="D20" s="39"/>
      <c r="E20" s="27">
        <v>1696</v>
      </c>
      <c r="F20" s="27">
        <v>1696</v>
      </c>
      <c r="G20" s="27">
        <v>1696</v>
      </c>
      <c r="H20" s="27">
        <v>1696</v>
      </c>
      <c r="I20" s="27">
        <v>1696</v>
      </c>
      <c r="J20" s="28">
        <f t="shared" si="2"/>
        <v>0</v>
      </c>
      <c r="L20" s="112"/>
    </row>
    <row r="21" spans="2:13" x14ac:dyDescent="0.25">
      <c r="B21" s="6">
        <v>232</v>
      </c>
      <c r="C21" s="7" t="s">
        <v>22</v>
      </c>
      <c r="D21" s="39"/>
      <c r="E21" s="27"/>
      <c r="F21" s="27"/>
      <c r="G21" s="27"/>
      <c r="H21" s="27"/>
      <c r="I21" s="27"/>
      <c r="J21" s="28">
        <f t="shared" si="2"/>
        <v>0</v>
      </c>
      <c r="L21" s="112"/>
    </row>
    <row r="22" spans="2:13" ht="22.5" x14ac:dyDescent="0.25">
      <c r="B22" s="12" t="s">
        <v>23</v>
      </c>
      <c r="C22" s="13" t="s">
        <v>24</v>
      </c>
      <c r="D22" s="31">
        <f t="shared" ref="D22:I22" si="3">SUM(D19:D21)</f>
        <v>0</v>
      </c>
      <c r="E22" s="31">
        <f t="shared" si="3"/>
        <v>1696</v>
      </c>
      <c r="F22" s="31">
        <f t="shared" si="3"/>
        <v>1696</v>
      </c>
      <c r="G22" s="31">
        <f t="shared" si="3"/>
        <v>1696</v>
      </c>
      <c r="H22" s="31">
        <f t="shared" si="3"/>
        <v>1696</v>
      </c>
      <c r="I22" s="31">
        <f t="shared" si="3"/>
        <v>1696</v>
      </c>
      <c r="J22" s="32">
        <f t="shared" si="2"/>
        <v>0</v>
      </c>
      <c r="L22" s="112"/>
    </row>
    <row r="23" spans="2:13" x14ac:dyDescent="0.25">
      <c r="B23" s="6">
        <v>230</v>
      </c>
      <c r="C23" s="7" t="s">
        <v>20</v>
      </c>
      <c r="D23" s="39"/>
      <c r="E23" s="31"/>
      <c r="F23" s="31"/>
      <c r="G23" s="31"/>
      <c r="H23" s="31"/>
      <c r="I23" s="31"/>
      <c r="J23" s="28">
        <f t="shared" si="2"/>
        <v>0</v>
      </c>
      <c r="L23" s="112"/>
    </row>
    <row r="24" spans="2:13" x14ac:dyDescent="0.25">
      <c r="B24" s="6">
        <v>231</v>
      </c>
      <c r="C24" s="7" t="s">
        <v>21</v>
      </c>
      <c r="D24" s="39"/>
      <c r="E24" s="31"/>
      <c r="F24" s="31"/>
      <c r="G24" s="31"/>
      <c r="H24" s="31"/>
      <c r="I24" s="31"/>
      <c r="J24" s="28">
        <f t="shared" si="2"/>
        <v>0</v>
      </c>
      <c r="L24" s="112"/>
    </row>
    <row r="25" spans="2:13" x14ac:dyDescent="0.25">
      <c r="B25" s="6">
        <v>232</v>
      </c>
      <c r="C25" s="7" t="s">
        <v>22</v>
      </c>
      <c r="D25" s="39"/>
      <c r="E25" s="31"/>
      <c r="F25" s="31"/>
      <c r="G25" s="31"/>
      <c r="H25" s="31"/>
      <c r="I25" s="31"/>
      <c r="J25" s="28">
        <f t="shared" si="2"/>
        <v>0</v>
      </c>
      <c r="L25" s="112"/>
    </row>
    <row r="26" spans="2:13" ht="22.5" x14ac:dyDescent="0.25">
      <c r="B26" s="12" t="s">
        <v>23</v>
      </c>
      <c r="C26" s="13" t="s">
        <v>25</v>
      </c>
      <c r="D26" s="31">
        <f t="shared" ref="D26:I26" si="4">SUM(D23:D25)</f>
        <v>0</v>
      </c>
      <c r="E26" s="31">
        <f t="shared" si="4"/>
        <v>0</v>
      </c>
      <c r="F26" s="31">
        <f t="shared" si="4"/>
        <v>0</v>
      </c>
      <c r="G26" s="31">
        <f t="shared" si="4"/>
        <v>0</v>
      </c>
      <c r="H26" s="31">
        <f>SUM(H23:H25)</f>
        <v>0</v>
      </c>
      <c r="I26" s="31">
        <f t="shared" si="4"/>
        <v>0</v>
      </c>
      <c r="J26" s="32">
        <f t="shared" si="2"/>
        <v>0</v>
      </c>
      <c r="L26" s="112"/>
    </row>
    <row r="27" spans="2:13" x14ac:dyDescent="0.25">
      <c r="B27" s="9" t="s">
        <v>26</v>
      </c>
      <c r="C27" s="15" t="s">
        <v>27</v>
      </c>
      <c r="D27" s="33">
        <f t="shared" ref="D27:I27" si="5">D22+D26</f>
        <v>0</v>
      </c>
      <c r="E27" s="33">
        <f t="shared" si="5"/>
        <v>1696</v>
      </c>
      <c r="F27" s="33">
        <f t="shared" si="5"/>
        <v>1696</v>
      </c>
      <c r="G27" s="33">
        <f>G26+G22</f>
        <v>1696</v>
      </c>
      <c r="H27" s="33">
        <f>H26+H22</f>
        <v>1696</v>
      </c>
      <c r="I27" s="33">
        <f t="shared" si="5"/>
        <v>1696</v>
      </c>
      <c r="J27" s="34">
        <f>J22+J26</f>
        <v>0</v>
      </c>
      <c r="L27" s="112"/>
    </row>
    <row r="28" spans="2:13" x14ac:dyDescent="0.25">
      <c r="B28" s="22" t="s">
        <v>29</v>
      </c>
      <c r="C28" s="121"/>
      <c r="D28" s="35"/>
      <c r="E28" s="36"/>
      <c r="F28" s="36"/>
      <c r="G28" s="36"/>
      <c r="H28" s="36"/>
      <c r="I28" s="36"/>
      <c r="J28" s="117"/>
      <c r="L28" s="112"/>
    </row>
    <row r="29" spans="2:13" ht="15.75" thickBot="1" x14ac:dyDescent="0.3">
      <c r="B29" s="23" t="s">
        <v>28</v>
      </c>
      <c r="C29" s="122"/>
      <c r="D29" s="37">
        <f t="shared" ref="D29:I29" si="6">D18+D27</f>
        <v>32663</v>
      </c>
      <c r="E29" s="37">
        <f t="shared" si="6"/>
        <v>40781</v>
      </c>
      <c r="F29" s="37">
        <f t="shared" si="6"/>
        <v>40781</v>
      </c>
      <c r="G29" s="37">
        <f t="shared" si="6"/>
        <v>46087</v>
      </c>
      <c r="H29" s="37">
        <f t="shared" si="6"/>
        <v>33167</v>
      </c>
      <c r="I29" s="37">
        <f t="shared" si="6"/>
        <v>31750.22</v>
      </c>
      <c r="J29" s="38">
        <f>J18+J27</f>
        <v>14336.779999999999</v>
      </c>
      <c r="L29" s="112"/>
    </row>
  </sheetData>
  <mergeCells count="4">
    <mergeCell ref="B8:B10"/>
    <mergeCell ref="C8:C10"/>
    <mergeCell ref="J9:J10"/>
    <mergeCell ref="B3:J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29"/>
  <sheetViews>
    <sheetView topLeftCell="A23" workbookViewId="0">
      <selection activeCell="A31" sqref="A31:XFD35"/>
    </sheetView>
  </sheetViews>
  <sheetFormatPr defaultRowHeight="15" x14ac:dyDescent="0.25"/>
  <cols>
    <col min="1" max="1" width="4" style="1" customWidth="1"/>
    <col min="2" max="2" width="14.85546875" style="1" customWidth="1"/>
    <col min="3" max="3" width="21.7109375" style="1" customWidth="1"/>
    <col min="4" max="6" width="8" style="1" customWidth="1"/>
    <col min="7" max="7" width="7.85546875" style="1" customWidth="1"/>
    <col min="8" max="8" width="7.140625" style="1" bestFit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2" spans="2:13" ht="12.75" customHeight="1" x14ac:dyDescent="0.25"/>
    <row r="3" spans="2:13" s="182" customFormat="1" ht="15.75" x14ac:dyDescent="0.25">
      <c r="B3" s="188" t="s">
        <v>107</v>
      </c>
      <c r="C3" s="188"/>
      <c r="D3" s="188"/>
      <c r="E3" s="188"/>
      <c r="F3" s="188"/>
      <c r="G3" s="188"/>
      <c r="H3" s="188"/>
      <c r="I3" s="188"/>
      <c r="J3" s="188"/>
    </row>
    <row r="4" spans="2:13" ht="15.75" thickBot="1" x14ac:dyDescent="0.3">
      <c r="B4" s="189"/>
      <c r="C4" s="4"/>
      <c r="D4" s="4"/>
      <c r="E4" s="189"/>
      <c r="F4" s="189"/>
      <c r="G4" s="190"/>
      <c r="H4" s="190"/>
      <c r="I4" s="190"/>
      <c r="J4" s="191" t="s">
        <v>80</v>
      </c>
      <c r="K4" s="183"/>
    </row>
    <row r="5" spans="2:13" x14ac:dyDescent="0.25">
      <c r="B5" s="192"/>
      <c r="C5" s="78"/>
      <c r="D5" s="78"/>
      <c r="E5" s="193"/>
      <c r="F5" s="193"/>
      <c r="G5" s="194"/>
      <c r="H5" s="194"/>
      <c r="I5" s="194"/>
      <c r="J5" s="195"/>
      <c r="K5" s="183"/>
    </row>
    <row r="6" spans="2:13" x14ac:dyDescent="0.25">
      <c r="B6" s="196" t="s">
        <v>0</v>
      </c>
      <c r="C6" s="3" t="s">
        <v>78</v>
      </c>
      <c r="D6" s="4"/>
      <c r="E6" s="4"/>
      <c r="F6" s="4"/>
      <c r="G6" s="4"/>
      <c r="H6" s="4"/>
      <c r="I6" s="64"/>
      <c r="J6" s="65"/>
      <c r="K6" s="183"/>
    </row>
    <row r="7" spans="2:13" x14ac:dyDescent="0.25">
      <c r="B7" s="196" t="s">
        <v>1</v>
      </c>
      <c r="C7" s="5" t="s">
        <v>77</v>
      </c>
      <c r="D7" s="79"/>
      <c r="E7" s="79"/>
      <c r="F7" s="79"/>
      <c r="G7" s="79"/>
      <c r="H7" s="4"/>
      <c r="I7" s="64"/>
      <c r="J7" s="65"/>
      <c r="K7" s="183"/>
    </row>
    <row r="8" spans="2:13" s="185" customFormat="1" x14ac:dyDescent="0.25">
      <c r="B8" s="197" t="s">
        <v>2</v>
      </c>
      <c r="C8" s="198" t="s">
        <v>3</v>
      </c>
      <c r="D8" s="80" t="s">
        <v>4</v>
      </c>
      <c r="E8" s="80" t="s">
        <v>5</v>
      </c>
      <c r="F8" s="80" t="s">
        <v>6</v>
      </c>
      <c r="G8" s="80" t="s">
        <v>7</v>
      </c>
      <c r="H8" s="199" t="s">
        <v>8</v>
      </c>
      <c r="I8" s="199" t="s">
        <v>9</v>
      </c>
      <c r="J8" s="200" t="s">
        <v>81</v>
      </c>
      <c r="K8" s="184"/>
    </row>
    <row r="9" spans="2:13" s="187" customFormat="1" ht="22.5" x14ac:dyDescent="0.25">
      <c r="B9" s="201"/>
      <c r="C9" s="202"/>
      <c r="D9" s="77" t="s">
        <v>10</v>
      </c>
      <c r="E9" s="77" t="s">
        <v>82</v>
      </c>
      <c r="F9" s="203" t="s">
        <v>83</v>
      </c>
      <c r="G9" s="203" t="s">
        <v>83</v>
      </c>
      <c r="H9" s="203" t="s">
        <v>85</v>
      </c>
      <c r="I9" s="77" t="s">
        <v>10</v>
      </c>
      <c r="J9" s="204" t="s">
        <v>84</v>
      </c>
      <c r="K9" s="186"/>
    </row>
    <row r="10" spans="2:13" s="187" customFormat="1" ht="45" x14ac:dyDescent="0.25">
      <c r="B10" s="205"/>
      <c r="C10" s="206"/>
      <c r="D10" s="63" t="s">
        <v>111</v>
      </c>
      <c r="E10" s="63" t="s">
        <v>108</v>
      </c>
      <c r="F10" s="63" t="s">
        <v>109</v>
      </c>
      <c r="G10" s="63" t="s">
        <v>110</v>
      </c>
      <c r="H10" s="63" t="s">
        <v>115</v>
      </c>
      <c r="I10" s="63" t="s">
        <v>124</v>
      </c>
      <c r="J10" s="207"/>
      <c r="K10" s="186"/>
    </row>
    <row r="11" spans="2:13" x14ac:dyDescent="0.25">
      <c r="B11" s="6">
        <v>600</v>
      </c>
      <c r="C11" s="7" t="s">
        <v>11</v>
      </c>
      <c r="D11" s="27">
        <v>1463</v>
      </c>
      <c r="E11" s="27"/>
      <c r="F11" s="27"/>
      <c r="G11" s="27"/>
      <c r="H11" s="27"/>
      <c r="I11" s="27"/>
      <c r="J11" s="28">
        <f t="shared" ref="J11:J29" si="0">G11-I11</f>
        <v>0</v>
      </c>
      <c r="L11" s="112"/>
      <c r="M11" s="66"/>
    </row>
    <row r="12" spans="2:13" x14ac:dyDescent="0.25">
      <c r="B12" s="6">
        <v>601</v>
      </c>
      <c r="C12" s="7" t="s">
        <v>12</v>
      </c>
      <c r="D12" s="27">
        <v>275</v>
      </c>
      <c r="E12" s="27"/>
      <c r="F12" s="27"/>
      <c r="G12" s="27"/>
      <c r="H12" s="27"/>
      <c r="I12" s="27"/>
      <c r="J12" s="28">
        <f>G4-I12</f>
        <v>0</v>
      </c>
      <c r="L12" s="112"/>
      <c r="M12" s="66"/>
    </row>
    <row r="13" spans="2:13" x14ac:dyDescent="0.25">
      <c r="B13" s="6">
        <v>602</v>
      </c>
      <c r="C13" s="7" t="s">
        <v>13</v>
      </c>
      <c r="D13" s="39"/>
      <c r="E13" s="27"/>
      <c r="F13" s="27"/>
      <c r="G13" s="27"/>
      <c r="H13" s="27"/>
      <c r="I13" s="27"/>
      <c r="J13" s="28">
        <f t="shared" si="0"/>
        <v>0</v>
      </c>
      <c r="L13" s="112"/>
    </row>
    <row r="14" spans="2:13" x14ac:dyDescent="0.25">
      <c r="B14" s="6">
        <v>603</v>
      </c>
      <c r="C14" s="7" t="s">
        <v>14</v>
      </c>
      <c r="D14" s="39"/>
      <c r="E14" s="27"/>
      <c r="F14" s="27"/>
      <c r="G14" s="27"/>
      <c r="H14" s="27"/>
      <c r="I14" s="27"/>
      <c r="J14" s="28">
        <f t="shared" si="0"/>
        <v>0</v>
      </c>
      <c r="L14" s="112"/>
    </row>
    <row r="15" spans="2:13" x14ac:dyDescent="0.25">
      <c r="B15" s="6">
        <v>604</v>
      </c>
      <c r="C15" s="7" t="s">
        <v>15</v>
      </c>
      <c r="D15" s="39"/>
      <c r="E15" s="27"/>
      <c r="F15" s="27"/>
      <c r="G15" s="27"/>
      <c r="H15" s="27"/>
      <c r="I15" s="27"/>
      <c r="J15" s="28">
        <f t="shared" si="0"/>
        <v>0</v>
      </c>
      <c r="L15" s="112"/>
    </row>
    <row r="16" spans="2:13" x14ac:dyDescent="0.25">
      <c r="B16" s="6">
        <v>605</v>
      </c>
      <c r="C16" s="7" t="s">
        <v>16</v>
      </c>
      <c r="D16" s="39"/>
      <c r="E16" s="27"/>
      <c r="F16" s="27"/>
      <c r="G16" s="27"/>
      <c r="H16" s="27"/>
      <c r="I16" s="27"/>
      <c r="J16" s="28">
        <f t="shared" si="0"/>
        <v>0</v>
      </c>
      <c r="L16" s="112"/>
    </row>
    <row r="17" spans="2:12" x14ac:dyDescent="0.25">
      <c r="B17" s="6">
        <v>606</v>
      </c>
      <c r="C17" s="7" t="s">
        <v>17</v>
      </c>
      <c r="D17" s="39"/>
      <c r="E17" s="27"/>
      <c r="F17" s="27"/>
      <c r="G17" s="27"/>
      <c r="H17" s="27"/>
      <c r="I17" s="27"/>
      <c r="J17" s="28">
        <f t="shared" si="0"/>
        <v>0</v>
      </c>
      <c r="L17" s="112"/>
    </row>
    <row r="18" spans="2:12" x14ac:dyDescent="0.25">
      <c r="B18" s="9" t="s">
        <v>18</v>
      </c>
      <c r="C18" s="10" t="s">
        <v>19</v>
      </c>
      <c r="D18" s="29">
        <f t="shared" ref="D18:I18" si="1">SUM(D11:D17)</f>
        <v>1738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30">
        <f>G14-I18</f>
        <v>0</v>
      </c>
      <c r="L18" s="112"/>
    </row>
    <row r="19" spans="2:12" x14ac:dyDescent="0.25">
      <c r="B19" s="6">
        <v>230</v>
      </c>
      <c r="C19" s="7" t="s">
        <v>20</v>
      </c>
      <c r="D19" s="39"/>
      <c r="E19" s="27"/>
      <c r="F19" s="27"/>
      <c r="G19" s="27"/>
      <c r="H19" s="27"/>
      <c r="I19" s="27"/>
      <c r="J19" s="28">
        <f t="shared" si="0"/>
        <v>0</v>
      </c>
      <c r="L19" s="112"/>
    </row>
    <row r="20" spans="2:12" x14ac:dyDescent="0.25">
      <c r="B20" s="6">
        <v>231</v>
      </c>
      <c r="C20" s="7" t="s">
        <v>21</v>
      </c>
      <c r="D20" s="39"/>
      <c r="E20" s="27"/>
      <c r="F20" s="27"/>
      <c r="G20" s="27"/>
      <c r="H20" s="27"/>
      <c r="I20" s="27"/>
      <c r="J20" s="28">
        <f t="shared" si="0"/>
        <v>0</v>
      </c>
      <c r="L20" s="112"/>
    </row>
    <row r="21" spans="2:12" x14ac:dyDescent="0.25">
      <c r="B21" s="6">
        <v>232</v>
      </c>
      <c r="C21" s="7" t="s">
        <v>22</v>
      </c>
      <c r="D21" s="39"/>
      <c r="E21" s="27"/>
      <c r="F21" s="27"/>
      <c r="G21" s="27"/>
      <c r="H21" s="27"/>
      <c r="I21" s="27"/>
      <c r="J21" s="28">
        <f t="shared" si="0"/>
        <v>0</v>
      </c>
      <c r="L21" s="112"/>
    </row>
    <row r="22" spans="2:12" ht="22.5" x14ac:dyDescent="0.25">
      <c r="B22" s="12" t="s">
        <v>23</v>
      </c>
      <c r="C22" s="13" t="s">
        <v>24</v>
      </c>
      <c r="D22" s="31">
        <f t="shared" ref="D22:I22" si="2">SUM(D19:D21)</f>
        <v>0</v>
      </c>
      <c r="E22" s="31">
        <f t="shared" si="2"/>
        <v>0</v>
      </c>
      <c r="F22" s="31">
        <f t="shared" si="2"/>
        <v>0</v>
      </c>
      <c r="G22" s="31">
        <f t="shared" si="2"/>
        <v>0</v>
      </c>
      <c r="H22" s="31">
        <f t="shared" si="2"/>
        <v>0</v>
      </c>
      <c r="I22" s="31">
        <f t="shared" si="2"/>
        <v>0</v>
      </c>
      <c r="J22" s="32">
        <f t="shared" si="0"/>
        <v>0</v>
      </c>
      <c r="L22" s="112"/>
    </row>
    <row r="23" spans="2:12" x14ac:dyDescent="0.25">
      <c r="B23" s="6">
        <v>230</v>
      </c>
      <c r="C23" s="7" t="s">
        <v>20</v>
      </c>
      <c r="D23" s="39"/>
      <c r="E23" s="31"/>
      <c r="F23" s="31"/>
      <c r="G23" s="31"/>
      <c r="H23" s="31"/>
      <c r="I23" s="31"/>
      <c r="J23" s="28">
        <f t="shared" si="0"/>
        <v>0</v>
      </c>
      <c r="L23" s="112"/>
    </row>
    <row r="24" spans="2:12" x14ac:dyDescent="0.25">
      <c r="B24" s="6">
        <v>231</v>
      </c>
      <c r="C24" s="7" t="s">
        <v>21</v>
      </c>
      <c r="D24" s="39"/>
      <c r="E24" s="31"/>
      <c r="F24" s="31"/>
      <c r="G24" s="31"/>
      <c r="H24" s="31"/>
      <c r="I24" s="31"/>
      <c r="J24" s="28">
        <f t="shared" si="0"/>
        <v>0</v>
      </c>
      <c r="L24" s="112"/>
    </row>
    <row r="25" spans="2:12" x14ac:dyDescent="0.25">
      <c r="B25" s="6">
        <v>232</v>
      </c>
      <c r="C25" s="7" t="s">
        <v>22</v>
      </c>
      <c r="D25" s="39"/>
      <c r="E25" s="31"/>
      <c r="F25" s="31"/>
      <c r="G25" s="31"/>
      <c r="H25" s="31"/>
      <c r="I25" s="31"/>
      <c r="J25" s="28">
        <f t="shared" si="0"/>
        <v>0</v>
      </c>
      <c r="L25" s="112"/>
    </row>
    <row r="26" spans="2:12" ht="22.5" x14ac:dyDescent="0.25">
      <c r="B26" s="12" t="s">
        <v>23</v>
      </c>
      <c r="C26" s="13" t="s">
        <v>25</v>
      </c>
      <c r="D26" s="31">
        <f t="shared" ref="D26:I26" si="3">SUM(D23:D25)</f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  <c r="H26" s="31">
        <f t="shared" si="3"/>
        <v>0</v>
      </c>
      <c r="I26" s="31">
        <f t="shared" si="3"/>
        <v>0</v>
      </c>
      <c r="J26" s="32">
        <f t="shared" si="0"/>
        <v>0</v>
      </c>
      <c r="L26" s="112"/>
    </row>
    <row r="27" spans="2:12" x14ac:dyDescent="0.25">
      <c r="B27" s="9" t="s">
        <v>26</v>
      </c>
      <c r="C27" s="15" t="s">
        <v>27</v>
      </c>
      <c r="D27" s="33">
        <f t="shared" ref="D27:I27" si="4">D22+D26</f>
        <v>0</v>
      </c>
      <c r="E27" s="33">
        <f t="shared" si="4"/>
        <v>0</v>
      </c>
      <c r="F27" s="33">
        <f t="shared" si="4"/>
        <v>0</v>
      </c>
      <c r="G27" s="33">
        <f t="shared" si="4"/>
        <v>0</v>
      </c>
      <c r="H27" s="33">
        <f t="shared" si="4"/>
        <v>0</v>
      </c>
      <c r="I27" s="33">
        <f t="shared" si="4"/>
        <v>0</v>
      </c>
      <c r="J27" s="34">
        <f t="shared" si="0"/>
        <v>0</v>
      </c>
      <c r="L27" s="112"/>
    </row>
    <row r="28" spans="2:12" x14ac:dyDescent="0.25">
      <c r="B28" s="22" t="s">
        <v>29</v>
      </c>
      <c r="C28" s="121"/>
      <c r="D28" s="35"/>
      <c r="E28" s="36"/>
      <c r="F28" s="36"/>
      <c r="G28" s="36"/>
      <c r="H28" s="36"/>
      <c r="I28" s="36"/>
      <c r="J28" s="28">
        <f>G24-I28</f>
        <v>0</v>
      </c>
      <c r="L28" s="112"/>
    </row>
    <row r="29" spans="2:12" ht="15.75" thickBot="1" x14ac:dyDescent="0.3">
      <c r="B29" s="23" t="s">
        <v>28</v>
      </c>
      <c r="C29" s="122"/>
      <c r="D29" s="37">
        <f t="shared" ref="D29:I29" si="5">D18+D27</f>
        <v>1738</v>
      </c>
      <c r="E29" s="37">
        <f t="shared" si="5"/>
        <v>0</v>
      </c>
      <c r="F29" s="37">
        <f t="shared" si="5"/>
        <v>0</v>
      </c>
      <c r="G29" s="37">
        <f t="shared" si="5"/>
        <v>0</v>
      </c>
      <c r="H29" s="37">
        <f t="shared" si="5"/>
        <v>0</v>
      </c>
      <c r="I29" s="37">
        <f t="shared" si="5"/>
        <v>0</v>
      </c>
      <c r="J29" s="38">
        <f t="shared" si="0"/>
        <v>0</v>
      </c>
      <c r="L29" s="112"/>
    </row>
  </sheetData>
  <mergeCells count="4">
    <mergeCell ref="B8:B10"/>
    <mergeCell ref="C8:C10"/>
    <mergeCell ref="J9:J10"/>
    <mergeCell ref="B3:J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M29"/>
  <sheetViews>
    <sheetView topLeftCell="A19" workbookViewId="0">
      <selection activeCell="A31" sqref="A31:XFD35"/>
    </sheetView>
  </sheetViews>
  <sheetFormatPr defaultRowHeight="15" x14ac:dyDescent="0.25"/>
  <cols>
    <col min="1" max="1" width="4" style="1" customWidth="1"/>
    <col min="2" max="2" width="10.5703125" style="1" customWidth="1"/>
    <col min="3" max="3" width="24.140625" style="1" customWidth="1"/>
    <col min="4" max="6" width="8" style="1" customWidth="1"/>
    <col min="7" max="7" width="7.85546875" style="1" customWidth="1"/>
    <col min="8" max="8" width="7.140625" style="1" bestFit="1" customWidth="1"/>
    <col min="9" max="10" width="8" style="1" customWidth="1"/>
    <col min="11" max="12" width="9.140625" style="1"/>
    <col min="13" max="13" width="12.5703125" style="1" bestFit="1" customWidth="1"/>
    <col min="14" max="16384" width="9.140625" style="1"/>
  </cols>
  <sheetData>
    <row r="3" spans="2:13" s="182" customFormat="1" ht="15.75" x14ac:dyDescent="0.25">
      <c r="B3" s="188" t="s">
        <v>107</v>
      </c>
      <c r="C3" s="188"/>
      <c r="D3" s="188"/>
      <c r="E3" s="188"/>
      <c r="F3" s="188"/>
      <c r="G3" s="188"/>
      <c r="H3" s="188"/>
      <c r="I3" s="188"/>
      <c r="J3" s="188"/>
    </row>
    <row r="4" spans="2:13" ht="15.75" thickBot="1" x14ac:dyDescent="0.3">
      <c r="B4" s="189"/>
      <c r="C4" s="4"/>
      <c r="D4" s="4"/>
      <c r="E4" s="189"/>
      <c r="F4" s="189"/>
      <c r="G4" s="190"/>
      <c r="H4" s="190"/>
      <c r="I4" s="190"/>
      <c r="J4" s="191" t="s">
        <v>80</v>
      </c>
      <c r="K4" s="183"/>
    </row>
    <row r="5" spans="2:13" x14ac:dyDescent="0.25">
      <c r="B5" s="192"/>
      <c r="C5" s="78"/>
      <c r="D5" s="78"/>
      <c r="E5" s="193"/>
      <c r="F5" s="193"/>
      <c r="G5" s="194"/>
      <c r="H5" s="194"/>
      <c r="I5" s="194"/>
      <c r="J5" s="195"/>
      <c r="K5" s="183"/>
    </row>
    <row r="6" spans="2:13" ht="23.25" x14ac:dyDescent="0.25">
      <c r="B6" s="196" t="s">
        <v>0</v>
      </c>
      <c r="C6" s="24" t="s">
        <v>44</v>
      </c>
      <c r="D6" s="4"/>
      <c r="E6" s="4"/>
      <c r="F6" s="4"/>
      <c r="G6" s="4"/>
      <c r="H6" s="4"/>
      <c r="I6" s="64"/>
      <c r="J6" s="65"/>
      <c r="K6" s="183"/>
    </row>
    <row r="7" spans="2:13" x14ac:dyDescent="0.25">
      <c r="B7" s="196" t="s">
        <v>1</v>
      </c>
      <c r="C7" s="5" t="s">
        <v>68</v>
      </c>
      <c r="D7" s="79"/>
      <c r="E7" s="79"/>
      <c r="F7" s="79"/>
      <c r="G7" s="79"/>
      <c r="H7" s="4"/>
      <c r="I7" s="64"/>
      <c r="J7" s="65"/>
      <c r="K7" s="183"/>
    </row>
    <row r="8" spans="2:13" s="185" customFormat="1" x14ac:dyDescent="0.25">
      <c r="B8" s="197" t="s">
        <v>2</v>
      </c>
      <c r="C8" s="198" t="s">
        <v>3</v>
      </c>
      <c r="D8" s="80" t="s">
        <v>4</v>
      </c>
      <c r="E8" s="80" t="s">
        <v>5</v>
      </c>
      <c r="F8" s="80" t="s">
        <v>6</v>
      </c>
      <c r="G8" s="80" t="s">
        <v>7</v>
      </c>
      <c r="H8" s="199" t="s">
        <v>8</v>
      </c>
      <c r="I8" s="199" t="s">
        <v>9</v>
      </c>
      <c r="J8" s="200" t="s">
        <v>81</v>
      </c>
      <c r="K8" s="184"/>
    </row>
    <row r="9" spans="2:13" s="187" customFormat="1" ht="22.5" x14ac:dyDescent="0.25">
      <c r="B9" s="201"/>
      <c r="C9" s="202"/>
      <c r="D9" s="77" t="s">
        <v>10</v>
      </c>
      <c r="E9" s="77" t="s">
        <v>82</v>
      </c>
      <c r="F9" s="203" t="s">
        <v>83</v>
      </c>
      <c r="G9" s="203" t="s">
        <v>83</v>
      </c>
      <c r="H9" s="203" t="s">
        <v>85</v>
      </c>
      <c r="I9" s="77" t="s">
        <v>10</v>
      </c>
      <c r="J9" s="204" t="s">
        <v>84</v>
      </c>
      <c r="K9" s="186"/>
    </row>
    <row r="10" spans="2:13" s="187" customFormat="1" ht="45" x14ac:dyDescent="0.25">
      <c r="B10" s="205"/>
      <c r="C10" s="206"/>
      <c r="D10" s="63" t="s">
        <v>111</v>
      </c>
      <c r="E10" s="63" t="s">
        <v>108</v>
      </c>
      <c r="F10" s="63" t="s">
        <v>109</v>
      </c>
      <c r="G10" s="63" t="s">
        <v>110</v>
      </c>
      <c r="H10" s="63" t="s">
        <v>115</v>
      </c>
      <c r="I10" s="63" t="s">
        <v>124</v>
      </c>
      <c r="J10" s="207"/>
      <c r="K10" s="186"/>
    </row>
    <row r="11" spans="2:13" x14ac:dyDescent="0.25">
      <c r="B11" s="6">
        <v>600</v>
      </c>
      <c r="C11" s="7" t="s">
        <v>11</v>
      </c>
      <c r="D11" s="27">
        <v>1832</v>
      </c>
      <c r="E11" s="27"/>
      <c r="F11" s="27"/>
      <c r="G11" s="27"/>
      <c r="H11" s="27"/>
      <c r="I11" s="27"/>
      <c r="J11" s="28">
        <f t="shared" ref="J11:J29" si="0">G11-I11</f>
        <v>0</v>
      </c>
      <c r="L11" s="112"/>
      <c r="M11" s="66"/>
    </row>
    <row r="12" spans="2:13" x14ac:dyDescent="0.25">
      <c r="B12" s="6">
        <v>601</v>
      </c>
      <c r="C12" s="7" t="s">
        <v>12</v>
      </c>
      <c r="D12" s="27">
        <v>301</v>
      </c>
      <c r="E12" s="27"/>
      <c r="F12" s="27"/>
      <c r="G12" s="27"/>
      <c r="H12" s="27"/>
      <c r="I12" s="27"/>
      <c r="J12" s="28">
        <f>G4-I12</f>
        <v>0</v>
      </c>
      <c r="L12" s="112"/>
      <c r="M12" s="66"/>
    </row>
    <row r="13" spans="2:13" x14ac:dyDescent="0.25">
      <c r="B13" s="6">
        <v>602</v>
      </c>
      <c r="C13" s="7" t="s">
        <v>13</v>
      </c>
      <c r="D13" s="39"/>
      <c r="E13" s="27"/>
      <c r="F13" s="27"/>
      <c r="G13" s="27"/>
      <c r="H13" s="27"/>
      <c r="I13" s="27"/>
      <c r="J13" s="28">
        <f t="shared" si="0"/>
        <v>0</v>
      </c>
      <c r="L13" s="112"/>
      <c r="M13" s="66"/>
    </row>
    <row r="14" spans="2:13" x14ac:dyDescent="0.25">
      <c r="B14" s="6">
        <v>603</v>
      </c>
      <c r="C14" s="7" t="s">
        <v>14</v>
      </c>
      <c r="D14" s="39"/>
      <c r="E14" s="27"/>
      <c r="F14" s="27"/>
      <c r="G14" s="27"/>
      <c r="H14" s="27"/>
      <c r="I14" s="27"/>
      <c r="J14" s="28">
        <f t="shared" si="0"/>
        <v>0</v>
      </c>
      <c r="L14" s="112"/>
    </row>
    <row r="15" spans="2:13" x14ac:dyDescent="0.25">
      <c r="B15" s="6">
        <v>604</v>
      </c>
      <c r="C15" s="7" t="s">
        <v>15</v>
      </c>
      <c r="D15" s="39"/>
      <c r="E15" s="27"/>
      <c r="F15" s="27"/>
      <c r="G15" s="27"/>
      <c r="H15" s="27"/>
      <c r="I15" s="27"/>
      <c r="J15" s="28">
        <f t="shared" si="0"/>
        <v>0</v>
      </c>
      <c r="L15" s="112"/>
    </row>
    <row r="16" spans="2:13" x14ac:dyDescent="0.25">
      <c r="B16" s="6">
        <v>605</v>
      </c>
      <c r="C16" s="7" t="s">
        <v>16</v>
      </c>
      <c r="D16" s="39"/>
      <c r="E16" s="27"/>
      <c r="F16" s="27"/>
      <c r="G16" s="27"/>
      <c r="H16" s="27"/>
      <c r="I16" s="27"/>
      <c r="J16" s="28">
        <f t="shared" si="0"/>
        <v>0</v>
      </c>
      <c r="L16" s="112"/>
    </row>
    <row r="17" spans="2:12" x14ac:dyDescent="0.25">
      <c r="B17" s="6">
        <v>606</v>
      </c>
      <c r="C17" s="7" t="s">
        <v>17</v>
      </c>
      <c r="D17" s="39"/>
      <c r="E17" s="27"/>
      <c r="F17" s="27"/>
      <c r="G17" s="27"/>
      <c r="H17" s="27"/>
      <c r="I17" s="27"/>
      <c r="J17" s="28">
        <f t="shared" si="0"/>
        <v>0</v>
      </c>
      <c r="L17" s="112"/>
    </row>
    <row r="18" spans="2:12" x14ac:dyDescent="0.25">
      <c r="B18" s="9" t="s">
        <v>18</v>
      </c>
      <c r="C18" s="10" t="s">
        <v>19</v>
      </c>
      <c r="D18" s="29">
        <f t="shared" ref="D18:I18" si="1">SUM(D11:D17)</f>
        <v>2133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>SUM(H11:H17)</f>
        <v>0</v>
      </c>
      <c r="I18" s="29">
        <f t="shared" si="1"/>
        <v>0</v>
      </c>
      <c r="J18" s="30">
        <f>G14-I18</f>
        <v>0</v>
      </c>
      <c r="L18" s="112"/>
    </row>
    <row r="19" spans="2:12" x14ac:dyDescent="0.25">
      <c r="B19" s="6">
        <v>230</v>
      </c>
      <c r="C19" s="7" t="s">
        <v>20</v>
      </c>
      <c r="D19" s="39"/>
      <c r="E19" s="27"/>
      <c r="F19" s="27"/>
      <c r="G19" s="27"/>
      <c r="H19" s="27"/>
      <c r="I19" s="27"/>
      <c r="J19" s="28">
        <f t="shared" si="0"/>
        <v>0</v>
      </c>
      <c r="L19" s="112"/>
    </row>
    <row r="20" spans="2:12" x14ac:dyDescent="0.25">
      <c r="B20" s="6">
        <v>231</v>
      </c>
      <c r="C20" s="7" t="s">
        <v>21</v>
      </c>
      <c r="D20" s="39"/>
      <c r="E20" s="27"/>
      <c r="F20" s="27"/>
      <c r="G20" s="27"/>
      <c r="H20" s="27"/>
      <c r="I20" s="27"/>
      <c r="J20" s="28">
        <f t="shared" si="0"/>
        <v>0</v>
      </c>
      <c r="L20" s="112"/>
    </row>
    <row r="21" spans="2:12" x14ac:dyDescent="0.25">
      <c r="B21" s="6">
        <v>232</v>
      </c>
      <c r="C21" s="7" t="s">
        <v>22</v>
      </c>
      <c r="D21" s="39"/>
      <c r="E21" s="27"/>
      <c r="F21" s="27"/>
      <c r="G21" s="27"/>
      <c r="H21" s="27"/>
      <c r="I21" s="27"/>
      <c r="J21" s="28">
        <f t="shared" si="0"/>
        <v>0</v>
      </c>
      <c r="L21" s="112"/>
    </row>
    <row r="22" spans="2:12" ht="22.5" x14ac:dyDescent="0.25">
      <c r="B22" s="12" t="s">
        <v>23</v>
      </c>
      <c r="C22" s="13" t="s">
        <v>24</v>
      </c>
      <c r="D22" s="31">
        <f t="shared" ref="D22:I22" si="2">SUM(D19:D21)</f>
        <v>0</v>
      </c>
      <c r="E22" s="31">
        <f t="shared" si="2"/>
        <v>0</v>
      </c>
      <c r="F22" s="31">
        <f t="shared" si="2"/>
        <v>0</v>
      </c>
      <c r="G22" s="31">
        <f t="shared" si="2"/>
        <v>0</v>
      </c>
      <c r="H22" s="31">
        <f>SUM(H19:H21)</f>
        <v>0</v>
      </c>
      <c r="I22" s="31">
        <f t="shared" si="2"/>
        <v>0</v>
      </c>
      <c r="J22" s="32">
        <f t="shared" si="0"/>
        <v>0</v>
      </c>
      <c r="L22" s="112"/>
    </row>
    <row r="23" spans="2:12" x14ac:dyDescent="0.25">
      <c r="B23" s="6">
        <v>230</v>
      </c>
      <c r="C23" s="7" t="s">
        <v>20</v>
      </c>
      <c r="D23" s="39"/>
      <c r="E23" s="31"/>
      <c r="F23" s="31"/>
      <c r="G23" s="31"/>
      <c r="H23" s="31"/>
      <c r="I23" s="31"/>
      <c r="J23" s="28">
        <f t="shared" si="0"/>
        <v>0</v>
      </c>
      <c r="L23" s="112"/>
    </row>
    <row r="24" spans="2:12" x14ac:dyDescent="0.25">
      <c r="B24" s="6">
        <v>231</v>
      </c>
      <c r="C24" s="7" t="s">
        <v>21</v>
      </c>
      <c r="D24" s="39"/>
      <c r="E24" s="31"/>
      <c r="F24" s="31"/>
      <c r="G24" s="31"/>
      <c r="H24" s="31"/>
      <c r="I24" s="31"/>
      <c r="J24" s="28">
        <f t="shared" si="0"/>
        <v>0</v>
      </c>
      <c r="L24" s="112"/>
    </row>
    <row r="25" spans="2:12" x14ac:dyDescent="0.25">
      <c r="B25" s="6">
        <v>232</v>
      </c>
      <c r="C25" s="7" t="s">
        <v>22</v>
      </c>
      <c r="D25" s="39"/>
      <c r="E25" s="31"/>
      <c r="F25" s="31"/>
      <c r="G25" s="31"/>
      <c r="H25" s="31"/>
      <c r="I25" s="31"/>
      <c r="J25" s="28">
        <f t="shared" si="0"/>
        <v>0</v>
      </c>
      <c r="L25" s="112"/>
    </row>
    <row r="26" spans="2:12" ht="22.5" x14ac:dyDescent="0.25">
      <c r="B26" s="12" t="s">
        <v>23</v>
      </c>
      <c r="C26" s="13" t="s">
        <v>25</v>
      </c>
      <c r="D26" s="31">
        <f t="shared" ref="D26:I26" si="3">SUM(D23:D25)</f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  <c r="H26" s="31">
        <f>SUM(H23:H25)</f>
        <v>0</v>
      </c>
      <c r="I26" s="31">
        <f t="shared" si="3"/>
        <v>0</v>
      </c>
      <c r="J26" s="32">
        <f t="shared" si="0"/>
        <v>0</v>
      </c>
      <c r="L26" s="112"/>
    </row>
    <row r="27" spans="2:12" x14ac:dyDescent="0.25">
      <c r="B27" s="9" t="s">
        <v>26</v>
      </c>
      <c r="C27" s="15" t="s">
        <v>27</v>
      </c>
      <c r="D27" s="33">
        <f t="shared" ref="D27:I27" si="4">D22+D26</f>
        <v>0</v>
      </c>
      <c r="E27" s="33">
        <f t="shared" si="4"/>
        <v>0</v>
      </c>
      <c r="F27" s="33">
        <f t="shared" si="4"/>
        <v>0</v>
      </c>
      <c r="G27" s="33">
        <f t="shared" si="4"/>
        <v>0</v>
      </c>
      <c r="H27" s="33">
        <f>H22+H26</f>
        <v>0</v>
      </c>
      <c r="I27" s="33">
        <f t="shared" si="4"/>
        <v>0</v>
      </c>
      <c r="J27" s="34">
        <f t="shared" si="0"/>
        <v>0</v>
      </c>
      <c r="L27" s="112"/>
    </row>
    <row r="28" spans="2:12" x14ac:dyDescent="0.25">
      <c r="B28" s="22" t="s">
        <v>29</v>
      </c>
      <c r="C28" s="121"/>
      <c r="D28" s="35"/>
      <c r="E28" s="36"/>
      <c r="F28" s="36"/>
      <c r="G28" s="36"/>
      <c r="H28" s="36"/>
      <c r="I28" s="36"/>
      <c r="J28" s="28">
        <f>G24-I28</f>
        <v>0</v>
      </c>
      <c r="L28" s="112"/>
    </row>
    <row r="29" spans="2:12" ht="15.75" thickBot="1" x14ac:dyDescent="0.3">
      <c r="B29" s="23" t="s">
        <v>28</v>
      </c>
      <c r="C29" s="122"/>
      <c r="D29" s="37">
        <f t="shared" ref="D29:I29" si="5">D18+D27</f>
        <v>2133</v>
      </c>
      <c r="E29" s="37">
        <f t="shared" si="5"/>
        <v>0</v>
      </c>
      <c r="F29" s="37">
        <f t="shared" si="5"/>
        <v>0</v>
      </c>
      <c r="G29" s="37">
        <f t="shared" si="5"/>
        <v>0</v>
      </c>
      <c r="H29" s="37">
        <f>H18+H27</f>
        <v>0</v>
      </c>
      <c r="I29" s="37">
        <f t="shared" si="5"/>
        <v>0</v>
      </c>
      <c r="J29" s="38">
        <f t="shared" si="0"/>
        <v>0</v>
      </c>
      <c r="L29" s="112"/>
    </row>
  </sheetData>
  <mergeCells count="4">
    <mergeCell ref="B8:B10"/>
    <mergeCell ref="C8:C10"/>
    <mergeCell ref="J9:J10"/>
    <mergeCell ref="B3:J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M30"/>
  <sheetViews>
    <sheetView topLeftCell="A17" workbookViewId="0">
      <selection activeCell="N27" sqref="N27"/>
    </sheetView>
  </sheetViews>
  <sheetFormatPr defaultRowHeight="15" x14ac:dyDescent="0.25"/>
  <cols>
    <col min="1" max="1" width="4" style="1" customWidth="1"/>
    <col min="2" max="2" width="13.7109375" style="1" customWidth="1"/>
    <col min="3" max="3" width="25" style="1" customWidth="1"/>
    <col min="4" max="4" width="8.7109375" style="1" customWidth="1"/>
    <col min="5" max="5" width="9.28515625" style="1" customWidth="1"/>
    <col min="6" max="6" width="9.42578125" style="1" customWidth="1"/>
    <col min="7" max="7" width="8.7109375" style="1" customWidth="1"/>
    <col min="8" max="8" width="0.140625" style="1" hidden="1" customWidth="1"/>
    <col min="9" max="9" width="9.140625" style="1" customWidth="1"/>
    <col min="10" max="10" width="10" style="1" customWidth="1"/>
    <col min="11" max="16384" width="9.140625" style="1"/>
  </cols>
  <sheetData>
    <row r="4" spans="2:13" s="182" customFormat="1" ht="15.75" x14ac:dyDescent="0.25">
      <c r="B4" s="188" t="s">
        <v>107</v>
      </c>
      <c r="C4" s="188"/>
      <c r="D4" s="188"/>
      <c r="E4" s="188"/>
      <c r="F4" s="188"/>
      <c r="G4" s="188"/>
      <c r="H4" s="188"/>
      <c r="I4" s="188"/>
      <c r="J4" s="188"/>
    </row>
    <row r="5" spans="2:13" ht="15.75" thickBot="1" x14ac:dyDescent="0.3">
      <c r="B5" s="189"/>
      <c r="C5" s="4"/>
      <c r="D5" s="4"/>
      <c r="E5" s="189"/>
      <c r="F5" s="189"/>
      <c r="G5" s="190"/>
      <c r="H5" s="190"/>
      <c r="I5" s="190"/>
      <c r="J5" s="191" t="s">
        <v>80</v>
      </c>
      <c r="K5" s="183"/>
    </row>
    <row r="6" spans="2:13" x14ac:dyDescent="0.25">
      <c r="B6" s="192"/>
      <c r="C6" s="78"/>
      <c r="D6" s="78"/>
      <c r="E6" s="193"/>
      <c r="F6" s="193"/>
      <c r="G6" s="194"/>
      <c r="H6" s="194"/>
      <c r="I6" s="194"/>
      <c r="J6" s="195"/>
      <c r="K6" s="183"/>
    </row>
    <row r="7" spans="2:13" ht="34.5" x14ac:dyDescent="0.25">
      <c r="B7" s="196" t="s">
        <v>0</v>
      </c>
      <c r="C7" s="24" t="s">
        <v>99</v>
      </c>
      <c r="D7" s="4"/>
      <c r="E7" s="4"/>
      <c r="F7" s="4"/>
      <c r="G7" s="4"/>
      <c r="H7" s="4"/>
      <c r="I7" s="64"/>
      <c r="J7" s="65"/>
      <c r="K7" s="183"/>
    </row>
    <row r="8" spans="2:13" x14ac:dyDescent="0.25">
      <c r="B8" s="196" t="s">
        <v>1</v>
      </c>
      <c r="C8" s="5" t="s">
        <v>98</v>
      </c>
      <c r="D8" s="79"/>
      <c r="E8" s="79"/>
      <c r="F8" s="79"/>
      <c r="G8" s="79"/>
      <c r="H8" s="4"/>
      <c r="I8" s="64"/>
      <c r="J8" s="65"/>
      <c r="K8" s="183"/>
    </row>
    <row r="9" spans="2:13" s="185" customFormat="1" x14ac:dyDescent="0.25">
      <c r="B9" s="197" t="s">
        <v>2</v>
      </c>
      <c r="C9" s="198" t="s">
        <v>3</v>
      </c>
      <c r="D9" s="80" t="s">
        <v>4</v>
      </c>
      <c r="E9" s="80" t="s">
        <v>5</v>
      </c>
      <c r="F9" s="80" t="s">
        <v>6</v>
      </c>
      <c r="G9" s="80" t="s">
        <v>7</v>
      </c>
      <c r="H9" s="199" t="s">
        <v>8</v>
      </c>
      <c r="I9" s="199" t="s">
        <v>9</v>
      </c>
      <c r="J9" s="200" t="s">
        <v>81</v>
      </c>
      <c r="K9" s="184"/>
    </row>
    <row r="10" spans="2:13" s="187" customFormat="1" ht="45.75" customHeight="1" x14ac:dyDescent="0.25">
      <c r="B10" s="201"/>
      <c r="C10" s="202"/>
      <c r="D10" s="77" t="s">
        <v>10</v>
      </c>
      <c r="E10" s="77" t="s">
        <v>82</v>
      </c>
      <c r="F10" s="203" t="s">
        <v>83</v>
      </c>
      <c r="G10" s="203" t="s">
        <v>83</v>
      </c>
      <c r="H10" s="203" t="s">
        <v>85</v>
      </c>
      <c r="I10" s="77" t="s">
        <v>10</v>
      </c>
      <c r="J10" s="204" t="s">
        <v>84</v>
      </c>
      <c r="K10" s="186"/>
    </row>
    <row r="11" spans="2:13" s="187" customFormat="1" ht="67.5" x14ac:dyDescent="0.25">
      <c r="B11" s="205"/>
      <c r="C11" s="206"/>
      <c r="D11" s="63" t="s">
        <v>111</v>
      </c>
      <c r="E11" s="63" t="s">
        <v>108</v>
      </c>
      <c r="F11" s="63" t="s">
        <v>109</v>
      </c>
      <c r="G11" s="63" t="s">
        <v>110</v>
      </c>
      <c r="H11" s="63" t="s">
        <v>115</v>
      </c>
      <c r="I11" s="63" t="s">
        <v>124</v>
      </c>
      <c r="J11" s="207"/>
      <c r="K11" s="186"/>
    </row>
    <row r="12" spans="2:13" x14ac:dyDescent="0.25">
      <c r="B12" s="6">
        <v>600</v>
      </c>
      <c r="C12" s="7" t="s">
        <v>11</v>
      </c>
      <c r="D12" s="56">
        <v>13530</v>
      </c>
      <c r="E12" s="8">
        <v>15098</v>
      </c>
      <c r="F12" s="8">
        <v>15098</v>
      </c>
      <c r="G12" s="8">
        <v>15029.86</v>
      </c>
      <c r="H12" s="56">
        <v>9742</v>
      </c>
      <c r="I12" s="56">
        <v>12767</v>
      </c>
      <c r="J12" s="28">
        <f>G12-I12</f>
        <v>2262.8600000000006</v>
      </c>
      <c r="L12" s="112"/>
      <c r="M12" s="2"/>
    </row>
    <row r="13" spans="2:13" x14ac:dyDescent="0.25">
      <c r="B13" s="6">
        <v>601</v>
      </c>
      <c r="C13" s="7" t="s">
        <v>12</v>
      </c>
      <c r="D13" s="56">
        <v>2183</v>
      </c>
      <c r="E13" s="8">
        <v>2496</v>
      </c>
      <c r="F13" s="8">
        <v>2496</v>
      </c>
      <c r="G13" s="8">
        <v>2496</v>
      </c>
      <c r="H13" s="56">
        <v>1954.65</v>
      </c>
      <c r="I13" s="56">
        <v>2395</v>
      </c>
      <c r="J13" s="28">
        <f t="shared" ref="J13:J18" si="0">G13-I13</f>
        <v>101</v>
      </c>
      <c r="L13" s="112"/>
    </row>
    <row r="14" spans="2:13" x14ac:dyDescent="0.25">
      <c r="B14" s="6">
        <v>602</v>
      </c>
      <c r="C14" s="7" t="s">
        <v>13</v>
      </c>
      <c r="D14" s="56">
        <v>818</v>
      </c>
      <c r="E14" s="8">
        <v>1000</v>
      </c>
      <c r="F14" s="8">
        <v>1000</v>
      </c>
      <c r="G14" s="8">
        <v>1000</v>
      </c>
      <c r="H14" s="56">
        <v>700</v>
      </c>
      <c r="I14" s="56">
        <v>49</v>
      </c>
      <c r="J14" s="28">
        <f t="shared" si="0"/>
        <v>951</v>
      </c>
      <c r="L14" s="112"/>
    </row>
    <row r="15" spans="2:13" x14ac:dyDescent="0.25">
      <c r="B15" s="6">
        <v>603</v>
      </c>
      <c r="C15" s="7" t="s">
        <v>14</v>
      </c>
      <c r="D15" s="56"/>
      <c r="E15" s="8"/>
      <c r="F15" s="8"/>
      <c r="G15" s="8"/>
      <c r="H15" s="56"/>
      <c r="I15" s="56"/>
      <c r="J15" s="28">
        <f t="shared" si="0"/>
        <v>0</v>
      </c>
      <c r="L15" s="112"/>
    </row>
    <row r="16" spans="2:13" x14ac:dyDescent="0.25">
      <c r="B16" s="6">
        <v>604</v>
      </c>
      <c r="C16" s="7" t="s">
        <v>15</v>
      </c>
      <c r="D16" s="56"/>
      <c r="E16" s="8"/>
      <c r="F16" s="8"/>
      <c r="G16" s="8"/>
      <c r="H16" s="56"/>
      <c r="I16" s="56"/>
      <c r="J16" s="28">
        <f t="shared" si="0"/>
        <v>0</v>
      </c>
      <c r="L16" s="112"/>
    </row>
    <row r="17" spans="2:12" x14ac:dyDescent="0.25">
      <c r="B17" s="6">
        <v>605</v>
      </c>
      <c r="C17" s="7" t="s">
        <v>16</v>
      </c>
      <c r="D17" s="56"/>
      <c r="E17" s="8"/>
      <c r="F17" s="8"/>
      <c r="G17" s="8"/>
      <c r="H17" s="56"/>
      <c r="I17" s="56"/>
      <c r="J17" s="28">
        <f t="shared" si="0"/>
        <v>0</v>
      </c>
      <c r="L17" s="112"/>
    </row>
    <row r="18" spans="2:12" x14ac:dyDescent="0.25">
      <c r="B18" s="6">
        <v>606</v>
      </c>
      <c r="C18" s="7" t="s">
        <v>17</v>
      </c>
      <c r="D18" s="56">
        <v>43</v>
      </c>
      <c r="E18" s="8">
        <v>63</v>
      </c>
      <c r="F18" s="8">
        <v>63</v>
      </c>
      <c r="G18" s="8">
        <v>131</v>
      </c>
      <c r="H18" s="56">
        <v>63</v>
      </c>
      <c r="I18" s="56">
        <v>131</v>
      </c>
      <c r="J18" s="28">
        <f t="shared" si="0"/>
        <v>0</v>
      </c>
      <c r="L18" s="112"/>
    </row>
    <row r="19" spans="2:12" x14ac:dyDescent="0.25">
      <c r="B19" s="9" t="s">
        <v>18</v>
      </c>
      <c r="C19" s="10" t="s">
        <v>19</v>
      </c>
      <c r="D19" s="11">
        <f t="shared" ref="D19:J19" si="1">SUM(D12:D18)</f>
        <v>16574</v>
      </c>
      <c r="E19" s="11">
        <f t="shared" si="1"/>
        <v>18657</v>
      </c>
      <c r="F19" s="11">
        <f t="shared" si="1"/>
        <v>18657</v>
      </c>
      <c r="G19" s="11">
        <f t="shared" si="1"/>
        <v>18656.86</v>
      </c>
      <c r="H19" s="11">
        <f t="shared" si="1"/>
        <v>12459.65</v>
      </c>
      <c r="I19" s="11">
        <f t="shared" si="1"/>
        <v>15342</v>
      </c>
      <c r="J19" s="116">
        <f t="shared" si="1"/>
        <v>3314.8600000000006</v>
      </c>
      <c r="L19" s="112"/>
    </row>
    <row r="20" spans="2:12" x14ac:dyDescent="0.25">
      <c r="B20" s="6">
        <v>230</v>
      </c>
      <c r="C20" s="7" t="s">
        <v>20</v>
      </c>
      <c r="D20" s="7"/>
      <c r="E20" s="8"/>
      <c r="F20" s="8"/>
      <c r="G20" s="8"/>
      <c r="H20" s="8"/>
      <c r="I20" s="8"/>
      <c r="J20" s="28">
        <f t="shared" ref="J20:J29" si="2">H20-I20</f>
        <v>0</v>
      </c>
      <c r="L20" s="112"/>
    </row>
    <row r="21" spans="2:12" x14ac:dyDescent="0.25">
      <c r="B21" s="6">
        <v>231</v>
      </c>
      <c r="C21" s="7" t="s">
        <v>21</v>
      </c>
      <c r="D21" s="39"/>
      <c r="E21" s="8"/>
      <c r="F21" s="8"/>
      <c r="G21" s="8"/>
      <c r="H21" s="8"/>
      <c r="I21" s="8"/>
      <c r="J21" s="28">
        <f t="shared" si="2"/>
        <v>0</v>
      </c>
      <c r="L21" s="112"/>
    </row>
    <row r="22" spans="2:12" x14ac:dyDescent="0.25">
      <c r="B22" s="6">
        <v>232</v>
      </c>
      <c r="C22" s="7" t="s">
        <v>22</v>
      </c>
      <c r="D22" s="7"/>
      <c r="E22" s="8"/>
      <c r="F22" s="8"/>
      <c r="G22" s="8"/>
      <c r="H22" s="8"/>
      <c r="I22" s="8"/>
      <c r="J22" s="28">
        <f t="shared" si="2"/>
        <v>0</v>
      </c>
      <c r="L22" s="112"/>
    </row>
    <row r="23" spans="2:12" ht="22.5" x14ac:dyDescent="0.25">
      <c r="B23" s="12" t="s">
        <v>23</v>
      </c>
      <c r="C23" s="13" t="s">
        <v>24</v>
      </c>
      <c r="D23" s="14">
        <f t="shared" ref="D23:I23" si="3">SUM(D20:D22)</f>
        <v>0</v>
      </c>
      <c r="E23" s="14">
        <f t="shared" si="3"/>
        <v>0</v>
      </c>
      <c r="F23" s="14">
        <f t="shared" si="3"/>
        <v>0</v>
      </c>
      <c r="G23" s="14">
        <f t="shared" si="3"/>
        <v>0</v>
      </c>
      <c r="H23" s="14">
        <f t="shared" si="3"/>
        <v>0</v>
      </c>
      <c r="I23" s="14">
        <f t="shared" si="3"/>
        <v>0</v>
      </c>
      <c r="J23" s="32">
        <f t="shared" si="2"/>
        <v>0</v>
      </c>
      <c r="L23" s="112"/>
    </row>
    <row r="24" spans="2:12" x14ac:dyDescent="0.25">
      <c r="B24" s="6">
        <v>230</v>
      </c>
      <c r="C24" s="7" t="s">
        <v>20</v>
      </c>
      <c r="D24" s="7"/>
      <c r="E24" s="14"/>
      <c r="F24" s="14"/>
      <c r="G24" s="14"/>
      <c r="H24" s="14"/>
      <c r="I24" s="14"/>
      <c r="J24" s="28">
        <f t="shared" si="2"/>
        <v>0</v>
      </c>
      <c r="L24" s="112"/>
    </row>
    <row r="25" spans="2:12" x14ac:dyDescent="0.25">
      <c r="B25" s="6">
        <v>231</v>
      </c>
      <c r="C25" s="7" t="s">
        <v>21</v>
      </c>
      <c r="D25" s="7"/>
      <c r="E25" s="14"/>
      <c r="F25" s="14"/>
      <c r="G25" s="14"/>
      <c r="H25" s="14"/>
      <c r="I25" s="14"/>
      <c r="J25" s="28">
        <f t="shared" si="2"/>
        <v>0</v>
      </c>
      <c r="L25" s="112"/>
    </row>
    <row r="26" spans="2:12" x14ac:dyDescent="0.25">
      <c r="B26" s="6">
        <v>232</v>
      </c>
      <c r="C26" s="7" t="s">
        <v>22</v>
      </c>
      <c r="D26" s="7"/>
      <c r="E26" s="14"/>
      <c r="F26" s="14"/>
      <c r="G26" s="14"/>
      <c r="H26" s="14"/>
      <c r="I26" s="14"/>
      <c r="J26" s="28">
        <f t="shared" si="2"/>
        <v>0</v>
      </c>
      <c r="L26" s="112"/>
    </row>
    <row r="27" spans="2:12" ht="22.5" x14ac:dyDescent="0.25">
      <c r="B27" s="12" t="s">
        <v>23</v>
      </c>
      <c r="C27" s="13" t="s">
        <v>25</v>
      </c>
      <c r="D27" s="14">
        <f t="shared" ref="D27:I27" si="4">SUM(D24:D26)</f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>SUM(H24:H26)</f>
        <v>0</v>
      </c>
      <c r="I27" s="14">
        <f t="shared" si="4"/>
        <v>0</v>
      </c>
      <c r="J27" s="32">
        <f t="shared" si="2"/>
        <v>0</v>
      </c>
      <c r="L27" s="112"/>
    </row>
    <row r="28" spans="2:12" x14ac:dyDescent="0.25">
      <c r="B28" s="9" t="s">
        <v>26</v>
      </c>
      <c r="C28" s="15" t="s">
        <v>27</v>
      </c>
      <c r="D28" s="16">
        <f t="shared" ref="D28:J28" si="5">D23+D27</f>
        <v>0</v>
      </c>
      <c r="E28" s="16">
        <f t="shared" si="5"/>
        <v>0</v>
      </c>
      <c r="F28" s="16">
        <f t="shared" si="5"/>
        <v>0</v>
      </c>
      <c r="G28" s="16">
        <f t="shared" si="5"/>
        <v>0</v>
      </c>
      <c r="H28" s="16">
        <f t="shared" si="5"/>
        <v>0</v>
      </c>
      <c r="I28" s="16">
        <f t="shared" si="5"/>
        <v>0</v>
      </c>
      <c r="J28" s="118">
        <f t="shared" si="5"/>
        <v>0</v>
      </c>
      <c r="L28" s="112"/>
    </row>
    <row r="29" spans="2:12" x14ac:dyDescent="0.25">
      <c r="B29" s="155" t="s">
        <v>29</v>
      </c>
      <c r="C29" s="156"/>
      <c r="D29" s="121"/>
      <c r="E29" s="17"/>
      <c r="F29" s="17"/>
      <c r="G29" s="17"/>
      <c r="H29" s="17"/>
      <c r="I29" s="17"/>
      <c r="J29" s="28">
        <f t="shared" si="2"/>
        <v>0</v>
      </c>
      <c r="L29" s="112"/>
    </row>
    <row r="30" spans="2:12" ht="15.75" thickBot="1" x14ac:dyDescent="0.3">
      <c r="B30" s="157" t="s">
        <v>28</v>
      </c>
      <c r="C30" s="158"/>
      <c r="D30" s="18">
        <f t="shared" ref="D30:J30" si="6">D19+D28</f>
        <v>16574</v>
      </c>
      <c r="E30" s="18">
        <f t="shared" si="6"/>
        <v>18657</v>
      </c>
      <c r="F30" s="18">
        <f t="shared" si="6"/>
        <v>18657</v>
      </c>
      <c r="G30" s="18">
        <f t="shared" si="6"/>
        <v>18656.86</v>
      </c>
      <c r="H30" s="18">
        <f t="shared" si="6"/>
        <v>12459.65</v>
      </c>
      <c r="I30" s="18">
        <f t="shared" si="6"/>
        <v>15342</v>
      </c>
      <c r="J30" s="19">
        <f t="shared" si="6"/>
        <v>3314.8600000000006</v>
      </c>
      <c r="L30" s="112"/>
    </row>
  </sheetData>
  <mergeCells count="6">
    <mergeCell ref="B30:C30"/>
    <mergeCell ref="B4:J4"/>
    <mergeCell ref="B9:B11"/>
    <mergeCell ref="C9:C11"/>
    <mergeCell ref="J10:J11"/>
    <mergeCell ref="B29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M30"/>
  <sheetViews>
    <sheetView topLeftCell="A22" workbookViewId="0">
      <selection activeCell="A32" sqref="A32:XFD36"/>
    </sheetView>
  </sheetViews>
  <sheetFormatPr defaultRowHeight="15" x14ac:dyDescent="0.25"/>
  <cols>
    <col min="1" max="1" width="4" style="1" customWidth="1"/>
    <col min="2" max="2" width="13.7109375" style="1" customWidth="1"/>
    <col min="3" max="3" width="25" style="1" customWidth="1"/>
    <col min="4" max="6" width="8" style="1" customWidth="1"/>
    <col min="7" max="7" width="7.85546875" style="1" customWidth="1"/>
    <col min="8" max="8" width="7.140625" style="1" hidden="1" customWidth="1"/>
    <col min="9" max="10" width="8" style="1" customWidth="1"/>
    <col min="11" max="16384" width="9.140625" style="1"/>
  </cols>
  <sheetData>
    <row r="4" spans="2:13" s="182" customFormat="1" ht="15.75" x14ac:dyDescent="0.25">
      <c r="B4" s="188" t="s">
        <v>107</v>
      </c>
      <c r="C4" s="188"/>
      <c r="D4" s="188"/>
      <c r="E4" s="188"/>
      <c r="F4" s="188"/>
      <c r="G4" s="188"/>
      <c r="H4" s="188"/>
      <c r="I4" s="188"/>
      <c r="J4" s="188"/>
    </row>
    <row r="5" spans="2:13" ht="15.75" thickBot="1" x14ac:dyDescent="0.3">
      <c r="B5" s="189"/>
      <c r="C5" s="4"/>
      <c r="D5" s="4"/>
      <c r="E5" s="189"/>
      <c r="F5" s="189"/>
      <c r="G5" s="190"/>
      <c r="H5" s="190"/>
      <c r="I5" s="190"/>
      <c r="J5" s="191" t="s">
        <v>80</v>
      </c>
      <c r="K5" s="183"/>
    </row>
    <row r="6" spans="2:13" x14ac:dyDescent="0.25">
      <c r="B6" s="192"/>
      <c r="C6" s="78"/>
      <c r="D6" s="78"/>
      <c r="E6" s="193"/>
      <c r="F6" s="193"/>
      <c r="G6" s="194"/>
      <c r="H6" s="194"/>
      <c r="I6" s="194"/>
      <c r="J6" s="195"/>
      <c r="K6" s="183"/>
    </row>
    <row r="7" spans="2:13" ht="23.25" x14ac:dyDescent="0.25">
      <c r="B7" s="196" t="s">
        <v>0</v>
      </c>
      <c r="C7" s="24" t="s">
        <v>45</v>
      </c>
      <c r="D7" s="4"/>
      <c r="E7" s="4"/>
      <c r="F7" s="4"/>
      <c r="G7" s="4"/>
      <c r="H7" s="4"/>
      <c r="I7" s="64"/>
      <c r="J7" s="65"/>
      <c r="K7" s="183"/>
    </row>
    <row r="8" spans="2:13" x14ac:dyDescent="0.25">
      <c r="B8" s="196" t="s">
        <v>1</v>
      </c>
      <c r="C8" s="5" t="s">
        <v>46</v>
      </c>
      <c r="D8" s="79"/>
      <c r="E8" s="79"/>
      <c r="F8" s="79"/>
      <c r="G8" s="79"/>
      <c r="H8" s="4"/>
      <c r="I8" s="64"/>
      <c r="J8" s="65"/>
      <c r="K8" s="183"/>
    </row>
    <row r="9" spans="2:13" s="185" customFormat="1" x14ac:dyDescent="0.25">
      <c r="B9" s="197" t="s">
        <v>2</v>
      </c>
      <c r="C9" s="198" t="s">
        <v>3</v>
      </c>
      <c r="D9" s="80" t="s">
        <v>4</v>
      </c>
      <c r="E9" s="80" t="s">
        <v>5</v>
      </c>
      <c r="F9" s="80" t="s">
        <v>6</v>
      </c>
      <c r="G9" s="80" t="s">
        <v>7</v>
      </c>
      <c r="H9" s="199" t="s">
        <v>8</v>
      </c>
      <c r="I9" s="199" t="s">
        <v>9</v>
      </c>
      <c r="J9" s="200" t="s">
        <v>81</v>
      </c>
      <c r="K9" s="184"/>
    </row>
    <row r="10" spans="2:13" s="187" customFormat="1" ht="22.5" x14ac:dyDescent="0.25">
      <c r="B10" s="201"/>
      <c r="C10" s="202"/>
      <c r="D10" s="77" t="s">
        <v>10</v>
      </c>
      <c r="E10" s="77" t="s">
        <v>82</v>
      </c>
      <c r="F10" s="203" t="s">
        <v>83</v>
      </c>
      <c r="G10" s="203" t="s">
        <v>83</v>
      </c>
      <c r="H10" s="203" t="s">
        <v>85</v>
      </c>
      <c r="I10" s="77" t="s">
        <v>10</v>
      </c>
      <c r="J10" s="204" t="s">
        <v>84</v>
      </c>
      <c r="K10" s="186"/>
    </row>
    <row r="11" spans="2:13" s="187" customFormat="1" ht="45" x14ac:dyDescent="0.25">
      <c r="B11" s="205"/>
      <c r="C11" s="206"/>
      <c r="D11" s="63" t="s">
        <v>111</v>
      </c>
      <c r="E11" s="63" t="s">
        <v>108</v>
      </c>
      <c r="F11" s="63" t="s">
        <v>109</v>
      </c>
      <c r="G11" s="63" t="s">
        <v>110</v>
      </c>
      <c r="H11" s="63" t="s">
        <v>115</v>
      </c>
      <c r="I11" s="63" t="s">
        <v>124</v>
      </c>
      <c r="J11" s="207"/>
      <c r="K11" s="186"/>
    </row>
    <row r="12" spans="2:13" x14ac:dyDescent="0.25">
      <c r="B12" s="6">
        <v>600</v>
      </c>
      <c r="C12" s="7" t="s">
        <v>11</v>
      </c>
      <c r="D12" s="27">
        <v>2815</v>
      </c>
      <c r="E12" s="8">
        <v>2991</v>
      </c>
      <c r="F12" s="8">
        <v>2991</v>
      </c>
      <c r="G12" s="8">
        <v>2991</v>
      </c>
      <c r="H12" s="27">
        <v>1929.95</v>
      </c>
      <c r="I12" s="27">
        <v>2582</v>
      </c>
      <c r="J12" s="28">
        <f>G12-I12</f>
        <v>409</v>
      </c>
      <c r="L12" s="112"/>
      <c r="M12" s="2"/>
    </row>
    <row r="13" spans="2:13" x14ac:dyDescent="0.25">
      <c r="B13" s="6">
        <v>601</v>
      </c>
      <c r="C13" s="7" t="s">
        <v>12</v>
      </c>
      <c r="D13" s="27">
        <v>454</v>
      </c>
      <c r="E13" s="8">
        <v>495</v>
      </c>
      <c r="F13" s="8">
        <v>495</v>
      </c>
      <c r="G13" s="8">
        <v>495</v>
      </c>
      <c r="H13" s="27">
        <v>387.56</v>
      </c>
      <c r="I13" s="27">
        <v>480</v>
      </c>
      <c r="J13" s="28">
        <f t="shared" ref="J13:J18" si="0">G13-I13</f>
        <v>15</v>
      </c>
      <c r="L13" s="112"/>
    </row>
    <row r="14" spans="2:13" x14ac:dyDescent="0.25">
      <c r="B14" s="6">
        <v>602</v>
      </c>
      <c r="C14" s="7" t="s">
        <v>13</v>
      </c>
      <c r="D14" s="27">
        <v>10370</v>
      </c>
      <c r="E14" s="8">
        <v>13223</v>
      </c>
      <c r="F14" s="8">
        <v>13223</v>
      </c>
      <c r="G14" s="8">
        <f>13223+2614.3-2459</f>
        <v>13378.3</v>
      </c>
      <c r="H14" s="27">
        <v>9965.24</v>
      </c>
      <c r="I14" s="27">
        <v>11296</v>
      </c>
      <c r="J14" s="28">
        <f t="shared" si="0"/>
        <v>2082.2999999999993</v>
      </c>
      <c r="L14" s="112"/>
    </row>
    <row r="15" spans="2:13" x14ac:dyDescent="0.25">
      <c r="B15" s="6">
        <v>603</v>
      </c>
      <c r="C15" s="7" t="s">
        <v>14</v>
      </c>
      <c r="D15" s="27"/>
      <c r="E15" s="8"/>
      <c r="F15" s="8"/>
      <c r="G15" s="8"/>
      <c r="H15" s="27"/>
      <c r="I15" s="27"/>
      <c r="J15" s="28">
        <f t="shared" si="0"/>
        <v>0</v>
      </c>
      <c r="L15" s="112"/>
    </row>
    <row r="16" spans="2:13" x14ac:dyDescent="0.25">
      <c r="B16" s="6">
        <v>604</v>
      </c>
      <c r="C16" s="7" t="s">
        <v>15</v>
      </c>
      <c r="D16" s="27"/>
      <c r="E16" s="8"/>
      <c r="F16" s="8"/>
      <c r="G16" s="8"/>
      <c r="H16" s="27"/>
      <c r="I16" s="27"/>
      <c r="J16" s="28">
        <f t="shared" si="0"/>
        <v>0</v>
      </c>
      <c r="L16" s="112"/>
    </row>
    <row r="17" spans="2:12" x14ac:dyDescent="0.25">
      <c r="B17" s="6">
        <v>605</v>
      </c>
      <c r="C17" s="7" t="s">
        <v>16</v>
      </c>
      <c r="D17" s="27"/>
      <c r="E17" s="8"/>
      <c r="F17" s="8"/>
      <c r="G17" s="8"/>
      <c r="H17" s="27"/>
      <c r="I17" s="27"/>
      <c r="J17" s="28">
        <f t="shared" si="0"/>
        <v>0</v>
      </c>
      <c r="L17" s="112"/>
    </row>
    <row r="18" spans="2:12" x14ac:dyDescent="0.25">
      <c r="B18" s="6">
        <v>606</v>
      </c>
      <c r="C18" s="7" t="s">
        <v>17</v>
      </c>
      <c r="D18" s="27"/>
      <c r="E18" s="8"/>
      <c r="F18" s="8"/>
      <c r="G18" s="8"/>
      <c r="H18" s="27"/>
      <c r="I18" s="27"/>
      <c r="J18" s="28">
        <f t="shared" si="0"/>
        <v>0</v>
      </c>
      <c r="L18" s="112"/>
    </row>
    <row r="19" spans="2:12" x14ac:dyDescent="0.25">
      <c r="B19" s="9" t="s">
        <v>18</v>
      </c>
      <c r="C19" s="10" t="s">
        <v>19</v>
      </c>
      <c r="D19" s="11">
        <f t="shared" ref="D19:J19" si="1">SUM(D12:D18)</f>
        <v>13639</v>
      </c>
      <c r="E19" s="11">
        <f t="shared" si="1"/>
        <v>16709</v>
      </c>
      <c r="F19" s="11">
        <f t="shared" si="1"/>
        <v>16709</v>
      </c>
      <c r="G19" s="11">
        <f t="shared" si="1"/>
        <v>16864.3</v>
      </c>
      <c r="H19" s="11">
        <f t="shared" si="1"/>
        <v>12282.75</v>
      </c>
      <c r="I19" s="11">
        <f t="shared" si="1"/>
        <v>14358</v>
      </c>
      <c r="J19" s="116">
        <f t="shared" si="1"/>
        <v>2506.2999999999993</v>
      </c>
      <c r="L19" s="112"/>
    </row>
    <row r="20" spans="2:12" x14ac:dyDescent="0.25">
      <c r="B20" s="6">
        <v>230</v>
      </c>
      <c r="C20" s="7" t="s">
        <v>20</v>
      </c>
      <c r="D20" s="8"/>
      <c r="E20" s="8"/>
      <c r="F20" s="8"/>
      <c r="G20" s="8"/>
      <c r="H20" s="8"/>
      <c r="I20" s="8"/>
      <c r="J20" s="28">
        <f t="shared" ref="J20:J27" si="2">H20-I20</f>
        <v>0</v>
      </c>
      <c r="L20" s="112"/>
    </row>
    <row r="21" spans="2:12" x14ac:dyDescent="0.25">
      <c r="B21" s="6">
        <v>231</v>
      </c>
      <c r="C21" s="7" t="s">
        <v>21</v>
      </c>
      <c r="D21" s="8">
        <f>3556+280</f>
        <v>3836</v>
      </c>
      <c r="E21" s="8">
        <v>7570</v>
      </c>
      <c r="F21" s="8">
        <v>7570</v>
      </c>
      <c r="G21" s="8">
        <f>5070+2500</f>
        <v>7570</v>
      </c>
      <c r="H21" s="8">
        <f>5070+2000</f>
        <v>7070</v>
      </c>
      <c r="I21" s="8">
        <v>4869.6000000000004</v>
      </c>
      <c r="J21" s="28">
        <f>G21-I21</f>
        <v>2700.3999999999996</v>
      </c>
      <c r="L21" s="112"/>
    </row>
    <row r="22" spans="2:12" x14ac:dyDescent="0.25">
      <c r="B22" s="6">
        <v>232</v>
      </c>
      <c r="C22" s="7" t="s">
        <v>22</v>
      </c>
      <c r="D22" s="7"/>
      <c r="E22" s="8"/>
      <c r="F22" s="8"/>
      <c r="G22" s="8"/>
      <c r="H22" s="8"/>
      <c r="I22" s="8"/>
      <c r="J22" s="28">
        <f t="shared" si="2"/>
        <v>0</v>
      </c>
      <c r="L22" s="112"/>
    </row>
    <row r="23" spans="2:12" ht="22.5" x14ac:dyDescent="0.25">
      <c r="B23" s="12" t="s">
        <v>23</v>
      </c>
      <c r="C23" s="13" t="s">
        <v>24</v>
      </c>
      <c r="D23" s="14">
        <f t="shared" ref="D23:J23" si="3">SUM(D20:D22)</f>
        <v>3836</v>
      </c>
      <c r="E23" s="14">
        <f t="shared" si="3"/>
        <v>7570</v>
      </c>
      <c r="F23" s="14">
        <f t="shared" si="3"/>
        <v>7570</v>
      </c>
      <c r="G23" s="14">
        <f t="shared" si="3"/>
        <v>7570</v>
      </c>
      <c r="H23" s="14">
        <f t="shared" si="3"/>
        <v>7070</v>
      </c>
      <c r="I23" s="14">
        <f t="shared" si="3"/>
        <v>4869.6000000000004</v>
      </c>
      <c r="J23" s="119">
        <f t="shared" si="3"/>
        <v>2700.3999999999996</v>
      </c>
      <c r="L23" s="112"/>
    </row>
    <row r="24" spans="2:12" x14ac:dyDescent="0.25">
      <c r="B24" s="6">
        <v>230</v>
      </c>
      <c r="C24" s="7" t="s">
        <v>20</v>
      </c>
      <c r="D24" s="7"/>
      <c r="E24" s="14"/>
      <c r="F24" s="14"/>
      <c r="G24" s="14"/>
      <c r="H24" s="14"/>
      <c r="I24" s="14"/>
      <c r="J24" s="28">
        <f t="shared" si="2"/>
        <v>0</v>
      </c>
      <c r="L24" s="112"/>
    </row>
    <row r="25" spans="2:12" x14ac:dyDescent="0.25">
      <c r="B25" s="6">
        <v>231</v>
      </c>
      <c r="C25" s="7" t="s">
        <v>21</v>
      </c>
      <c r="D25" s="7"/>
      <c r="E25" s="14"/>
      <c r="F25" s="14"/>
      <c r="G25" s="14"/>
      <c r="H25" s="14"/>
      <c r="I25" s="14"/>
      <c r="J25" s="28">
        <f t="shared" si="2"/>
        <v>0</v>
      </c>
      <c r="L25" s="112"/>
    </row>
    <row r="26" spans="2:12" x14ac:dyDescent="0.25">
      <c r="B26" s="6">
        <v>232</v>
      </c>
      <c r="C26" s="7" t="s">
        <v>22</v>
      </c>
      <c r="D26" s="7"/>
      <c r="E26" s="14"/>
      <c r="F26" s="14"/>
      <c r="G26" s="14"/>
      <c r="H26" s="14"/>
      <c r="I26" s="14"/>
      <c r="J26" s="28">
        <f t="shared" si="2"/>
        <v>0</v>
      </c>
      <c r="L26" s="112"/>
    </row>
    <row r="27" spans="2:12" ht="22.5" x14ac:dyDescent="0.25">
      <c r="B27" s="12" t="s">
        <v>23</v>
      </c>
      <c r="C27" s="13" t="s">
        <v>25</v>
      </c>
      <c r="D27" s="14">
        <f t="shared" ref="D27:I27" si="4">SUM(D24:D26)</f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>SUM(H24:H26)</f>
        <v>0</v>
      </c>
      <c r="I27" s="14">
        <f t="shared" si="4"/>
        <v>0</v>
      </c>
      <c r="J27" s="32">
        <f t="shared" si="2"/>
        <v>0</v>
      </c>
      <c r="L27" s="112"/>
    </row>
    <row r="28" spans="2:12" x14ac:dyDescent="0.25">
      <c r="B28" s="9" t="s">
        <v>26</v>
      </c>
      <c r="C28" s="15" t="s">
        <v>27</v>
      </c>
      <c r="D28" s="16">
        <f t="shared" ref="D28:I28" si="5">D23+D27</f>
        <v>3836</v>
      </c>
      <c r="E28" s="16">
        <f t="shared" si="5"/>
        <v>7570</v>
      </c>
      <c r="F28" s="16">
        <f t="shared" si="5"/>
        <v>7570</v>
      </c>
      <c r="G28" s="16">
        <f t="shared" si="5"/>
        <v>7570</v>
      </c>
      <c r="H28" s="16">
        <f>H23+H27</f>
        <v>7070</v>
      </c>
      <c r="I28" s="16">
        <f t="shared" si="5"/>
        <v>4869.6000000000004</v>
      </c>
      <c r="J28" s="118">
        <f>J23+J27</f>
        <v>2700.3999999999996</v>
      </c>
      <c r="L28" s="112"/>
    </row>
    <row r="29" spans="2:12" x14ac:dyDescent="0.25">
      <c r="B29" s="155" t="s">
        <v>29</v>
      </c>
      <c r="C29" s="156"/>
      <c r="D29" s="121"/>
      <c r="E29" s="17"/>
      <c r="F29" s="17"/>
      <c r="G29" s="17"/>
      <c r="H29" s="17"/>
      <c r="I29" s="17"/>
      <c r="J29" s="21"/>
      <c r="L29" s="112"/>
    </row>
    <row r="30" spans="2:12" ht="15.75" thickBot="1" x14ac:dyDescent="0.3">
      <c r="B30" s="157" t="s">
        <v>28</v>
      </c>
      <c r="C30" s="158"/>
      <c r="D30" s="18">
        <f t="shared" ref="D30:I30" si="6">D19+D28</f>
        <v>17475</v>
      </c>
      <c r="E30" s="18">
        <f t="shared" si="6"/>
        <v>24279</v>
      </c>
      <c r="F30" s="18">
        <f t="shared" si="6"/>
        <v>24279</v>
      </c>
      <c r="G30" s="18">
        <f t="shared" si="6"/>
        <v>24434.3</v>
      </c>
      <c r="H30" s="18">
        <f>H19+H28</f>
        <v>19352.75</v>
      </c>
      <c r="I30" s="18">
        <f t="shared" si="6"/>
        <v>19227.599999999999</v>
      </c>
      <c r="J30" s="19">
        <f>J19+J28</f>
        <v>5206.6999999999989</v>
      </c>
      <c r="L30" s="112"/>
    </row>
  </sheetData>
  <mergeCells count="6">
    <mergeCell ref="B9:B11"/>
    <mergeCell ref="C9:C11"/>
    <mergeCell ref="J10:J11"/>
    <mergeCell ref="B4:J4"/>
    <mergeCell ref="B30:C30"/>
    <mergeCell ref="B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1110</vt:lpstr>
      <vt:lpstr>1120</vt:lpstr>
      <vt:lpstr>1710</vt:lpstr>
      <vt:lpstr>3140</vt:lpstr>
      <vt:lpstr>3280</vt:lpstr>
      <vt:lpstr>3600</vt:lpstr>
      <vt:lpstr>4160</vt:lpstr>
      <vt:lpstr>4220</vt:lpstr>
      <vt:lpstr>4240</vt:lpstr>
      <vt:lpstr>4260</vt:lpstr>
      <vt:lpstr>4520</vt:lpstr>
      <vt:lpstr>4570</vt:lpstr>
      <vt:lpstr>4740</vt:lpstr>
      <vt:lpstr>4760</vt:lpstr>
      <vt:lpstr>5100</vt:lpstr>
      <vt:lpstr>6140</vt:lpstr>
      <vt:lpstr>6260</vt:lpstr>
      <vt:lpstr>6330</vt:lpstr>
      <vt:lpstr>6440</vt:lpstr>
      <vt:lpstr>7220</vt:lpstr>
      <vt:lpstr>8130</vt:lpstr>
      <vt:lpstr>8220</vt:lpstr>
      <vt:lpstr>9120</vt:lpstr>
      <vt:lpstr>9230</vt:lpstr>
      <vt:lpstr>9240</vt:lpstr>
      <vt:lpstr>10140</vt:lpstr>
      <vt:lpstr>10430</vt:lpstr>
      <vt:lpstr>10661</vt:lpstr>
      <vt:lpstr>Permbeldhese Analitike</vt:lpstr>
      <vt:lpstr>Sheet1</vt:lpstr>
      <vt:lpstr>Permbledhese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2020-09-28T08:14:05Z</cp:lastPrinted>
  <dcterms:created xsi:type="dcterms:W3CDTF">2018-10-30T08:58:32Z</dcterms:created>
  <dcterms:modified xsi:type="dcterms:W3CDTF">2021-03-31T19:09:37Z</dcterms:modified>
</cp:coreProperties>
</file>